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9090" activeTab="0"/>
  </bookViews>
  <sheets>
    <sheet name="Flue-cured Tobacco" sheetId="1" r:id="rId1"/>
  </sheets>
  <externalReferences>
    <externalReference r:id="rId4"/>
  </externalReferences>
  <definedNames>
    <definedName name="Mach_Costs">'[1]Machinery'!$A$7:$R$300</definedName>
    <definedName name="_xlnm.Print_Area" localSheetId="0">'Flue-cured Tobacco'!$A$1:$H$133</definedName>
  </definedNames>
  <calcPr fullCalcOnLoad="1"/>
</workbook>
</file>

<file path=xl/comments1.xml><?xml version="1.0" encoding="utf-8"?>
<comments xmlns="http://schemas.openxmlformats.org/spreadsheetml/2006/main">
  <authors>
    <author>Eric Eberly</author>
  </authors>
  <commentList>
    <comment ref="D30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A86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A110" authorId="0">
      <text>
        <r>
          <rPr>
            <sz val="8"/>
            <rFont val="Tahoma"/>
            <family val="0"/>
          </rPr>
          <t xml:space="preserve">Percent Change of Yield and Price from expected as entered on 1st page.  </t>
        </r>
      </text>
    </comment>
    <comment ref="A114" authorId="0">
      <text>
        <r>
          <rPr>
            <sz val="8"/>
            <rFont val="Tahoma"/>
            <family val="0"/>
          </rPr>
          <t>First letter of chemical type and is required to calculate chemical costs on page 1.</t>
        </r>
      </text>
    </comment>
    <comment ref="F57" authorId="0">
      <text>
        <r>
          <rPr>
            <sz val="8"/>
            <rFont val="Tahoma"/>
            <family val="0"/>
          </rPr>
          <t>Percentage Factor of Total Variable Costs used to cover indirect costs.</t>
        </r>
      </text>
    </comment>
    <comment ref="H5" authorId="0">
      <text>
        <r>
          <rPr>
            <sz val="8"/>
            <rFont val="Tahoma"/>
            <family val="0"/>
          </rPr>
          <t>This column calculates totals per crop based on the number of acres entered here.</t>
        </r>
      </text>
    </comment>
    <comment ref="E35" authorId="0">
      <text>
        <r>
          <rPr>
            <sz val="8"/>
            <rFont val="Tahoma"/>
            <family val="0"/>
          </rPr>
          <t>Assumes that interest is charged on ALL pre-harvest expenses. Amount displayed is pre-harvest expense times Months/12.</t>
        </r>
      </text>
    </comment>
    <comment ref="D153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Comment Text
</t>
        </r>
      </text>
    </comment>
    <comment ref="F97" authorId="0">
      <text>
        <r>
          <rPr>
            <sz val="8"/>
            <rFont val="Tahoma"/>
            <family val="0"/>
          </rPr>
          <t>Initial Fuel Cost used in Calculations.</t>
        </r>
      </text>
    </comment>
    <comment ref="D40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A94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E20" authorId="0">
      <text>
        <r>
          <rPr>
            <sz val="8"/>
            <rFont val="Tahoma"/>
            <family val="0"/>
          </rPr>
          <t>Projected lime needs if calculated on an annual basis.</t>
        </r>
      </text>
    </comment>
    <comment ref="C74" authorId="0">
      <text>
        <r>
          <rPr>
            <b/>
            <sz val="8"/>
            <rFont val="Tahoma"/>
            <family val="0"/>
          </rPr>
          <t>Hours</t>
        </r>
      </text>
    </comment>
  </commentList>
</comments>
</file>

<file path=xl/sharedStrings.xml><?xml version="1.0" encoding="utf-8"?>
<sst xmlns="http://schemas.openxmlformats.org/spreadsheetml/2006/main" count="383" uniqueCount="201">
  <si>
    <t/>
  </si>
  <si>
    <t xml:space="preserve"> PRICE OR</t>
  </si>
  <si>
    <t>TOTAL</t>
  </si>
  <si>
    <t>YOUR</t>
  </si>
  <si>
    <t>UNIT</t>
  </si>
  <si>
    <t>QUANTITY</t>
  </si>
  <si>
    <t>COST/UNIT</t>
  </si>
  <si>
    <t>PER ACRE</t>
  </si>
  <si>
    <t>FARM</t>
  </si>
  <si>
    <t>1. GROSS RECEIPTS</t>
  </si>
  <si>
    <t>TOTAL RECEIPTS:</t>
  </si>
  <si>
    <t>ACRE</t>
  </si>
  <si>
    <t>HRS</t>
  </si>
  <si>
    <t>DOL.</t>
  </si>
  <si>
    <t xml:space="preserve"> LABOR</t>
  </si>
  <si>
    <t>MACHINE</t>
  </si>
  <si>
    <t xml:space="preserve">  FIXED</t>
  </si>
  <si>
    <t>OVER</t>
  </si>
  <si>
    <t xml:space="preserve"> HOURS</t>
  </si>
  <si>
    <t>COSTS</t>
  </si>
  <si>
    <t>MONTH</t>
  </si>
  <si>
    <t>UNALLOCATED LABOR(HRS./AC.)</t>
  </si>
  <si>
    <t>TON</t>
  </si>
  <si>
    <t xml:space="preserve">   OPERATION </t>
  </si>
  <si>
    <t>ESTIMATED COSTS AND RETURNS PER ACRE</t>
  </si>
  <si>
    <t>HARVEST</t>
  </si>
  <si>
    <t>2. PRE-HARVEST VARIABLE COSTS</t>
  </si>
  <si>
    <t xml:space="preserve">  PRODUCTION INTEREST</t>
  </si>
  <si>
    <t>TOTAL PRE-HARVEST COSTS</t>
  </si>
  <si>
    <t>TOTAL HARVEST COSTS:</t>
  </si>
  <si>
    <t>SUB-TOTAL PRE-HARVEST</t>
  </si>
  <si>
    <t>PRE-HARVEST</t>
  </si>
  <si>
    <t>SUB-TOTAL HARVEST</t>
  </si>
  <si>
    <t>TYPE</t>
  </si>
  <si>
    <t>FUEL, OIL,</t>
  </si>
  <si>
    <t>&amp; LUBE</t>
  </si>
  <si>
    <t>REPAIR</t>
  </si>
  <si>
    <t>PER ACRE MACHINERY AND LABOR REQUIREMENTS</t>
  </si>
  <si>
    <t>3. HARVEST VARIABLE COSTS</t>
  </si>
  <si>
    <t>CHEMICAL USE ASSUMPTIONS</t>
  </si>
  <si>
    <t>GENERAL OVERHEAD</t>
  </si>
  <si>
    <t>the standard of any product named to the exclusion of others which also may be suitable.</t>
  </si>
  <si>
    <t>Trade and brand names are used only for the purpose of providing information.  Virginia Cooperative Extension does not guarantee or warrant</t>
  </si>
  <si>
    <t>Trade Name</t>
  </si>
  <si>
    <t>Times</t>
  </si>
  <si>
    <t>Acres</t>
  </si>
  <si>
    <t xml:space="preserve"> </t>
  </si>
  <si>
    <t>H</t>
  </si>
  <si>
    <t>Notes</t>
  </si>
  <si>
    <t>I</t>
  </si>
  <si>
    <t>F</t>
  </si>
  <si>
    <t>Eq Gallons</t>
  </si>
  <si>
    <t>Breakeven Price</t>
  </si>
  <si>
    <t>Breakeven Yield</t>
  </si>
  <si>
    <t>4. TOTAL VARIABLE COSTS</t>
  </si>
  <si>
    <t xml:space="preserve"> TRACTOR &amp; MACHINERY</t>
  </si>
  <si>
    <t>5. RETURN OVER TOTAL VARIABLE COSTS</t>
  </si>
  <si>
    <t>6. MACHINERY FIXED COSTS (BASED ON NEW EQUIPMENT COST)</t>
  </si>
  <si>
    <t>7. OTHER FIXED COSTS</t>
  </si>
  <si>
    <t>8. TOTAL FIXED COSTS:</t>
  </si>
  <si>
    <t>10. PROJECTED NET RETURNS TO LAND, RISK AND MANAGEMENT:</t>
  </si>
  <si>
    <t>Fuel</t>
  </si>
  <si>
    <t>MONTHS</t>
  </si>
  <si>
    <t>Herbicide</t>
  </si>
  <si>
    <t>Insecticide</t>
  </si>
  <si>
    <t>Fungicide</t>
  </si>
  <si>
    <t>Defoliant</t>
  </si>
  <si>
    <t>Fumigant</t>
  </si>
  <si>
    <t>X</t>
  </si>
  <si>
    <t>D</t>
  </si>
  <si>
    <t>G</t>
  </si>
  <si>
    <t>Growth Regulator</t>
  </si>
  <si>
    <t>A</t>
  </si>
  <si>
    <t>Adjuvants</t>
  </si>
  <si>
    <t>S</t>
  </si>
  <si>
    <t>Sucker Control</t>
  </si>
  <si>
    <t>Cells with comments are identified by</t>
  </si>
  <si>
    <t>Reference</t>
  </si>
  <si>
    <t>Cell</t>
  </si>
  <si>
    <t>H5</t>
  </si>
  <si>
    <t>This Column calculates totals per crop based on the number of acres entered here.</t>
  </si>
  <si>
    <t>E10</t>
  </si>
  <si>
    <t>Enter your expected yield based on yield history of field / farm and soil type.</t>
  </si>
  <si>
    <t>F10</t>
  </si>
  <si>
    <t>Enter your expected market price.</t>
  </si>
  <si>
    <t>C18</t>
  </si>
  <si>
    <t>Nitrogen: Soil Test Recommendation or Actual Amount Applied</t>
  </si>
  <si>
    <t>E18</t>
  </si>
  <si>
    <t>Projected N removal based on yield goal</t>
  </si>
  <si>
    <t>Projected K removal based on yield goal</t>
  </si>
  <si>
    <t>Potash: Soil Test Recommendation or Actual Amount Applied</t>
  </si>
  <si>
    <t>Phosphorus: Soil Test Recommendation or Actual Amount Applied</t>
  </si>
  <si>
    <t>Projected P removal based on yield goal</t>
  </si>
  <si>
    <t>Comment</t>
  </si>
  <si>
    <t>C19</t>
  </si>
  <si>
    <t>E19</t>
  </si>
  <si>
    <t>C20</t>
  </si>
  <si>
    <t>E20</t>
  </si>
  <si>
    <t>E22</t>
  </si>
  <si>
    <t>Projected lime needs if calculated on an annual basis</t>
  </si>
  <si>
    <t>D27</t>
  </si>
  <si>
    <t>E35</t>
  </si>
  <si>
    <t>Assumes that interest is charged on ALL pre-harvest expenses. Amount displayed is pre-harvest expense times Months/12.</t>
  </si>
  <si>
    <t>D40</t>
  </si>
  <si>
    <t>Equivalent Gallons (Gallons of Fuel + 15% to cover oil &amp; lube cost)</t>
  </si>
  <si>
    <t>F56</t>
  </si>
  <si>
    <t>A79</t>
  </si>
  <si>
    <t>Projected percent increase in labor for unforseen activities.</t>
  </si>
  <si>
    <t>A84</t>
  </si>
  <si>
    <t>Percentage Factor of Total Variable Costs. This is a “catch-all” cost that includes telephone, utilities and contingencies.</t>
  </si>
  <si>
    <t>A106</t>
  </si>
  <si>
    <t>Percent Change of Yield and Price from expected to customize Income Above Variable Costs table sensativitity analysis.</t>
  </si>
  <si>
    <t>A110</t>
  </si>
  <si>
    <t>Ist Character of chemical type from a defined list (A152:B160)</t>
  </si>
  <si>
    <t>9. TOTAL VARIABLE &amp; FIXED COSTS</t>
  </si>
  <si>
    <t>POUND YIELD</t>
  </si>
  <si>
    <t>Flue-cured Tobacco - Contract, Irrigated</t>
  </si>
  <si>
    <t>Flue-cured Tobacco</t>
  </si>
  <si>
    <t xml:space="preserve">  Tobacco Plants - Flue-cured</t>
  </si>
  <si>
    <t>1M</t>
  </si>
  <si>
    <t>Pounds</t>
  </si>
  <si>
    <t xml:space="preserve">  Cover Crop: Rye</t>
  </si>
  <si>
    <t>BU.</t>
  </si>
  <si>
    <t>CWT</t>
  </si>
  <si>
    <t xml:space="preserve">  Sidedress: (13-0-14)</t>
  </si>
  <si>
    <t xml:space="preserve">  Frow: Fertilizer (6-12-18)</t>
  </si>
  <si>
    <t>PER Pound</t>
  </si>
  <si>
    <t xml:space="preserve">* This BUDGET is for PLANNING PURPOSES ONLY. </t>
  </si>
  <si>
    <t xml:space="preserve">  LIME (Pro-Rated)</t>
  </si>
  <si>
    <t>Pickup Truck (3 gph)</t>
  </si>
  <si>
    <t>75MFWD + Chisel Plow 11 Shank</t>
  </si>
  <si>
    <t>100HP + Offset Disk 12 FT</t>
  </si>
  <si>
    <t>75HP + Grain Drill w/Fertilizer 13 FT</t>
  </si>
  <si>
    <t>75MFWD + Ripper-Bedder 4R</t>
  </si>
  <si>
    <t>75HP + Tobacco Transplanter 4R</t>
  </si>
  <si>
    <t>75HP + Rolling Cultivator 4R</t>
  </si>
  <si>
    <t>75MFWD + Boom Sprayer - 15 FT</t>
  </si>
  <si>
    <t>6 &amp; 7</t>
  </si>
  <si>
    <t>5, 6, &amp; 7</t>
  </si>
  <si>
    <t>55HP + Sidedress Attachment 2R</t>
  </si>
  <si>
    <t>75HP + Bushhog, Pulled 10 FT</t>
  </si>
  <si>
    <t>IRRIGATION (Sprinkler Gun)</t>
  </si>
  <si>
    <t>35HP + Tobacco Trailer</t>
  </si>
  <si>
    <t>55HP + Tobacco Baler (Small)</t>
  </si>
  <si>
    <t>Full-size Diesel Truck</t>
  </si>
  <si>
    <t>Bulk Barn</t>
  </si>
  <si>
    <t xml:space="preserve">  Supplies</t>
  </si>
  <si>
    <t xml:space="preserve">  Tractor Equipment: Fuel &amp; Oil</t>
  </si>
  <si>
    <t xml:space="preserve">  Tractor Equipment: Repairs</t>
  </si>
  <si>
    <t xml:space="preserve">  Tractor Equipment: Labor</t>
  </si>
  <si>
    <t xml:space="preserve">  Hand Harvest Labor</t>
  </si>
  <si>
    <t xml:space="preserve">  Building Ins. &amp; Electricity</t>
  </si>
  <si>
    <t xml:space="preserve">  Curing Fuel (LP)</t>
  </si>
  <si>
    <t xml:space="preserve">  Cash Rent or Land Charge</t>
  </si>
  <si>
    <t xml:space="preserve">  Nematicides / Fumigants</t>
  </si>
  <si>
    <t xml:space="preserve">  Herbicides</t>
  </si>
  <si>
    <t xml:space="preserve">  Insecticides</t>
  </si>
  <si>
    <t xml:space="preserve">  Fungicides</t>
  </si>
  <si>
    <t xml:space="preserve">  Sucker Control</t>
  </si>
  <si>
    <t xml:space="preserve">  Crop &amp; Hail Insurance</t>
  </si>
  <si>
    <t>PT</t>
  </si>
  <si>
    <t xml:space="preserve">PPI  </t>
  </si>
  <si>
    <t xml:space="preserve">MONTH </t>
  </si>
  <si>
    <t xml:space="preserve">PERIOD </t>
  </si>
  <si>
    <t>GAL</t>
  </si>
  <si>
    <t xml:space="preserve">Frow </t>
  </si>
  <si>
    <t>OZ</t>
  </si>
  <si>
    <t>LB</t>
  </si>
  <si>
    <t>Chemical Type: H = Herbicide; I = Insecticide; F = Fungicide; G = Growth Regulator; X=Nemacides/Fumigants;</t>
  </si>
  <si>
    <t>QT</t>
  </si>
  <si>
    <t>Post Topping</t>
  </si>
  <si>
    <t xml:space="preserve">  Hand Production Labor</t>
  </si>
  <si>
    <t xml:space="preserve">PUBLICATION 446-047 </t>
  </si>
  <si>
    <t>4,11</t>
  </si>
  <si>
    <t>lbs/gallon</t>
  </si>
  <si>
    <t>Stalk Position Lbs</t>
  </si>
  <si>
    <t>Lbs</t>
  </si>
  <si>
    <t>% of</t>
  </si>
  <si>
    <t>Prowl H2O</t>
  </si>
  <si>
    <t>TELONE C-17</t>
  </si>
  <si>
    <t>Admire Pro 4.6SC</t>
  </si>
  <si>
    <t>RIDOMIL GOLD 4EC</t>
  </si>
  <si>
    <t>TRACER</t>
  </si>
  <si>
    <t>DIPEL DF</t>
  </si>
  <si>
    <t>ORTHENE 97</t>
  </si>
  <si>
    <t>Contact (Various)</t>
  </si>
  <si>
    <t>PRIME PLUS</t>
  </si>
  <si>
    <t>ROYAL MH30</t>
  </si>
  <si>
    <t xml:space="preserve">Tray Drench </t>
  </si>
  <si>
    <t xml:space="preserve">1st Cultivation </t>
  </si>
  <si>
    <t xml:space="preserve">Layby </t>
  </si>
  <si>
    <t xml:space="preserve">IPM </t>
  </si>
  <si>
    <t>FARM YIELD</t>
  </si>
  <si>
    <t>TOTAL COST/ACRE</t>
  </si>
  <si>
    <t>Fixed Cost/Lb</t>
  </si>
  <si>
    <t>Yield Sensitivity</t>
  </si>
  <si>
    <r>
      <t>AVERAGE PRICE ($/lb.) NEEDED TO COVER TOTAL COSTS (VARIABLE AND FIXED)</t>
    </r>
    <r>
      <rPr>
        <b/>
        <vertAlign val="superscript"/>
        <sz val="12"/>
        <color indexed="8"/>
        <rFont val="Arial"/>
        <family val="2"/>
      </rPr>
      <t>1</t>
    </r>
  </si>
  <si>
    <t>Desired Net Income per Acre Above Total Costs</t>
  </si>
  <si>
    <t>---------- Average Price Needed to Cover Total Cost ($/Lb) ----------</t>
  </si>
  <si>
    <t>Spartan Charge</t>
  </si>
  <si>
    <t>LORSBAN Gen. 4E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</si>
</sst>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%"/>
    <numFmt numFmtId="167" formatCode="0.000"/>
    <numFmt numFmtId="168" formatCode="0.00_);\(0.00\)"/>
    <numFmt numFmtId="169" formatCode="[$-409]dddd\,\ mmmm\ dd\,\ yyyy"/>
    <numFmt numFmtId="170" formatCode="[$-409]h:mm:ss\ AM/PM"/>
    <numFmt numFmtId="171" formatCode="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2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12"/>
      <name val="Arial"/>
      <family val="0"/>
    </font>
    <font>
      <sz val="5"/>
      <color indexed="8"/>
      <name val="Times New Roman"/>
      <family val="1"/>
    </font>
    <font>
      <sz val="12"/>
      <color indexed="13"/>
      <name val="Arial"/>
      <family val="0"/>
    </font>
    <font>
      <b/>
      <sz val="16"/>
      <name val="Arial Narrow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 Narrow"/>
      <family val="2"/>
    </font>
    <font>
      <b/>
      <sz val="11"/>
      <color indexed="8"/>
      <name val="Arial"/>
      <family val="2"/>
    </font>
    <font>
      <sz val="12"/>
      <color indexed="12"/>
      <name val="Arial Narrow"/>
      <family val="2"/>
    </font>
    <font>
      <sz val="8"/>
      <color indexed="8"/>
      <name val="Arial"/>
      <family val="0"/>
    </font>
    <font>
      <b/>
      <vertAlign val="superscript"/>
      <sz val="12"/>
      <color indexed="8"/>
      <name val="Arial"/>
      <family val="2"/>
    </font>
    <font>
      <vertAlign val="superscript"/>
      <sz val="12"/>
      <color indexed="8"/>
      <name val="Arial"/>
      <family val="0"/>
    </font>
    <font>
      <i/>
      <sz val="12"/>
      <color indexed="8"/>
      <name val="Monotype Corsiva"/>
      <family val="4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7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40">
    <xf numFmtId="2" fontId="0" fillId="2" borderId="0" xfId="0" applyNumberFormat="1" applyFont="1" applyFill="1" applyAlignment="1">
      <alignment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0" fontId="13" fillId="3" borderId="0" xfId="0" applyNumberFormat="1" applyFont="1" applyFill="1" applyBorder="1" applyAlignment="1" applyProtection="1">
      <alignment horizontal="center"/>
      <protection locked="0"/>
    </xf>
    <xf numFmtId="2" fontId="12" fillId="3" borderId="0" xfId="0" applyNumberFormat="1" applyFont="1" applyFill="1" applyBorder="1" applyAlignment="1" applyProtection="1">
      <alignment/>
      <protection locked="0"/>
    </xf>
    <xf numFmtId="164" fontId="12" fillId="3" borderId="0" xfId="0" applyNumberFormat="1" applyFont="1" applyFill="1" applyBorder="1" applyAlignment="1" applyProtection="1">
      <alignment horizontal="center"/>
      <protection locked="0"/>
    </xf>
    <xf numFmtId="2" fontId="7" fillId="3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17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1" fontId="18" fillId="0" borderId="0" xfId="0" applyNumberFormat="1" applyFont="1" applyFill="1" applyAlignment="1" applyProtection="1">
      <alignment horizontal="right"/>
      <protection locked="0"/>
    </xf>
    <xf numFmtId="2" fontId="0" fillId="0" borderId="2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10" fillId="0" borderId="0" xfId="0" applyFont="1" applyFill="1" applyAlignment="1" applyProtection="1">
      <alignment horizontal="right"/>
      <protection locked="0"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 quotePrefix="1">
      <alignment horizontal="left"/>
      <protection locked="0"/>
    </xf>
    <xf numFmtId="2" fontId="7" fillId="0" borderId="0" xfId="0" applyFont="1" applyFill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4" fillId="0" borderId="3" xfId="0" applyNumberFormat="1" applyFont="1" applyFill="1" applyBorder="1" applyAlignment="1" applyProtection="1">
      <alignment/>
      <protection locked="0"/>
    </xf>
    <xf numFmtId="164" fontId="4" fillId="0" borderId="3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4" fillId="0" borderId="4" xfId="0" applyNumberFormat="1" applyFont="1" applyFill="1" applyBorder="1" applyAlignment="1" applyProtection="1">
      <alignment/>
      <protection locked="0"/>
    </xf>
    <xf numFmtId="2" fontId="4" fillId="0" borderId="4" xfId="0" applyFont="1" applyFill="1" applyBorder="1" applyAlignment="1" applyProtection="1">
      <alignment horizontal="right"/>
      <protection locked="0"/>
    </xf>
    <xf numFmtId="164" fontId="4" fillId="0" borderId="4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12" fillId="3" borderId="5" xfId="0" applyNumberFormat="1" applyFont="1" applyFill="1" applyBorder="1" applyAlignment="1" applyProtection="1">
      <alignment/>
      <protection locked="0"/>
    </xf>
    <xf numFmtId="164" fontId="12" fillId="3" borderId="5" xfId="0" applyNumberFormat="1" applyFont="1" applyFill="1" applyBorder="1" applyAlignment="1" applyProtection="1">
      <alignment horizontal="center"/>
      <protection locked="0"/>
    </xf>
    <xf numFmtId="2" fontId="12" fillId="3" borderId="6" xfId="0" applyNumberFormat="1" applyFont="1" applyFill="1" applyBorder="1" applyAlignment="1" applyProtection="1">
      <alignment/>
      <protection locked="0"/>
    </xf>
    <xf numFmtId="2" fontId="0" fillId="0" borderId="7" xfId="0" applyNumberFormat="1" applyFont="1" applyFill="1" applyBorder="1" applyAlignment="1" applyProtection="1">
      <alignment/>
      <protection locked="0"/>
    </xf>
    <xf numFmtId="2" fontId="4" fillId="0" borderId="8" xfId="0" applyNumberFormat="1" applyFont="1" applyFill="1" applyBorder="1" applyAlignment="1" applyProtection="1">
      <alignment horizontal="left"/>
      <protection locked="0"/>
    </xf>
    <xf numFmtId="2" fontId="0" fillId="0" borderId="8" xfId="0" applyNumberFormat="1" applyFont="1" applyFill="1" applyBorder="1" applyAlignment="1" applyProtection="1">
      <alignment horizontal="left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9" xfId="0" applyNumberFormat="1" applyFont="1" applyFill="1" applyBorder="1" applyAlignment="1" applyProtection="1">
      <alignment horizontal="left"/>
      <protection locked="0"/>
    </xf>
    <xf numFmtId="2" fontId="5" fillId="0" borderId="10" xfId="0" applyFont="1" applyFill="1" applyBorder="1" applyAlignment="1" applyProtection="1">
      <alignment/>
      <protection locked="0"/>
    </xf>
    <xf numFmtId="2" fontId="6" fillId="0" borderId="0" xfId="0" applyFont="1" applyFill="1" applyBorder="1" applyAlignment="1" applyProtection="1">
      <alignment horizontal="right"/>
      <protection locked="0"/>
    </xf>
    <xf numFmtId="2" fontId="0" fillId="0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1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6" fillId="0" borderId="3" xfId="0" applyFont="1" applyFill="1" applyBorder="1" applyAlignment="1" applyProtection="1">
      <alignment horizontal="right"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 horizontal="left"/>
      <protection locked="0"/>
    </xf>
    <xf numFmtId="1" fontId="10" fillId="0" borderId="10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Fill="1" applyAlignment="1" applyProtection="1">
      <alignment/>
      <protection locked="0"/>
    </xf>
    <xf numFmtId="2" fontId="1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2" fontId="7" fillId="0" borderId="1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7" xfId="0" applyFill="1" applyBorder="1" applyAlignment="1" applyProtection="1">
      <alignment/>
      <protection locked="0"/>
    </xf>
    <xf numFmtId="2" fontId="0" fillId="0" borderId="8" xfId="0" applyNumberFormat="1" applyFont="1" applyFill="1" applyBorder="1" applyAlignment="1" applyProtection="1">
      <alignment/>
      <protection locked="0"/>
    </xf>
    <xf numFmtId="2" fontId="0" fillId="0" borderId="8" xfId="0" applyFont="1" applyFill="1" applyBorder="1" applyAlignment="1" applyProtection="1">
      <alignment horizontal="center"/>
      <protection locked="0"/>
    </xf>
    <xf numFmtId="2" fontId="0" fillId="0" borderId="9" xfId="0" applyFont="1" applyFill="1" applyBorder="1" applyAlignment="1" applyProtection="1">
      <alignment horizontal="center"/>
      <protection locked="0"/>
    </xf>
    <xf numFmtId="9" fontId="16" fillId="0" borderId="0" xfId="0" applyNumberFormat="1" applyFont="1" applyFill="1" applyAlignment="1" applyProtection="1">
      <alignment/>
      <protection locked="0"/>
    </xf>
    <xf numFmtId="2" fontId="0" fillId="0" borderId="13" xfId="0" applyFill="1" applyBorder="1" applyAlignment="1" applyProtection="1">
      <alignment/>
      <protection locked="0"/>
    </xf>
    <xf numFmtId="2" fontId="4" fillId="0" borderId="5" xfId="0" applyNumberFormat="1" applyFont="1" applyFill="1" applyBorder="1" applyAlignment="1" applyProtection="1">
      <alignment/>
      <protection locked="0"/>
    </xf>
    <xf numFmtId="2" fontId="0" fillId="0" borderId="5" xfId="0" applyNumberFormat="1" applyFont="1" applyFill="1" applyBorder="1" applyAlignment="1" applyProtection="1">
      <alignment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2" fontId="0" fillId="0" borderId="6" xfId="0" applyNumberFormat="1" applyFont="1" applyFill="1" applyBorder="1" applyAlignment="1" applyProtection="1">
      <alignment/>
      <protection locked="0"/>
    </xf>
    <xf numFmtId="2" fontId="0" fillId="0" borderId="5" xfId="0" applyFont="1" applyFill="1" applyBorder="1" applyAlignment="1" applyProtection="1">
      <alignment horizontal="right"/>
      <protection locked="0"/>
    </xf>
    <xf numFmtId="164" fontId="0" fillId="0" borderId="5" xfId="0" applyNumberFormat="1" applyFont="1" applyFill="1" applyBorder="1" applyAlignment="1" applyProtection="1">
      <alignment horizontal="right"/>
      <protection locked="0"/>
    </xf>
    <xf numFmtId="2" fontId="0" fillId="0" borderId="6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 quotePrefix="1">
      <alignment horizontal="center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center"/>
      <protection locked="0"/>
    </xf>
    <xf numFmtId="2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" xfId="0" applyFont="1" applyFill="1" applyBorder="1" applyAlignment="1" applyProtection="1">
      <alignment horizontal="center"/>
      <protection locked="0"/>
    </xf>
    <xf numFmtId="2" fontId="6" fillId="0" borderId="7" xfId="0" applyFont="1" applyFill="1" applyBorder="1" applyAlignment="1" applyProtection="1">
      <alignment/>
      <protection locked="0"/>
    </xf>
    <xf numFmtId="2" fontId="0" fillId="0" borderId="9" xfId="0" applyFill="1" applyBorder="1" applyAlignment="1" applyProtection="1">
      <alignment/>
      <protection locked="0"/>
    </xf>
    <xf numFmtId="2" fontId="11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164" fontId="10" fillId="0" borderId="0" xfId="0" applyNumberFormat="1" applyFont="1" applyFill="1" applyAlignment="1" applyProtection="1" quotePrefix="1">
      <alignment horizontal="right"/>
      <protection locked="0"/>
    </xf>
    <xf numFmtId="2" fontId="4" fillId="0" borderId="14" xfId="0" applyNumberFormat="1" applyFont="1" applyFill="1" applyBorder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/>
    </xf>
    <xf numFmtId="2" fontId="4" fillId="0" borderId="15" xfId="0" applyFont="1" applyFill="1" applyBorder="1" applyAlignment="1" applyProtection="1">
      <alignment horizontal="right" vertical="justify"/>
      <protection/>
    </xf>
    <xf numFmtId="164" fontId="4" fillId="0" borderId="3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fill"/>
      <protection/>
    </xf>
    <xf numFmtId="2" fontId="0" fillId="0" borderId="0" xfId="0" applyNumberFormat="1" applyFont="1" applyFill="1" applyAlignment="1" applyProtection="1">
      <alignment/>
      <protection/>
    </xf>
    <xf numFmtId="2" fontId="4" fillId="0" borderId="15" xfId="0" applyFont="1" applyFill="1" applyBorder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164" fontId="4" fillId="0" borderId="15" xfId="0" applyNumberFormat="1" applyFont="1" applyFill="1" applyBorder="1" applyAlignment="1" applyProtection="1">
      <alignment horizontal="right"/>
      <protection/>
    </xf>
    <xf numFmtId="2" fontId="4" fillId="0" borderId="4" xfId="0" applyNumberFormat="1" applyFont="1" applyFill="1" applyBorder="1" applyAlignment="1" applyProtection="1">
      <alignment horizontal="right"/>
      <protection/>
    </xf>
    <xf numFmtId="166" fontId="10" fillId="0" borderId="0" xfId="0" applyNumberFormat="1" applyFont="1" applyFill="1" applyAlignment="1" applyProtection="1">
      <alignment horizontal="right"/>
      <protection locked="0"/>
    </xf>
    <xf numFmtId="2" fontId="0" fillId="0" borderId="16" xfId="0" applyNumberFormat="1" applyFont="1" applyFill="1" applyBorder="1" applyAlignment="1" applyProtection="1">
      <alignment horizontal="center"/>
      <protection/>
    </xf>
    <xf numFmtId="2" fontId="0" fillId="0" borderId="17" xfId="0" applyNumberFormat="1" applyFont="1" applyFill="1" applyBorder="1" applyAlignment="1" applyProtection="1">
      <alignment horizontal="center"/>
      <protection/>
    </xf>
    <xf numFmtId="2" fontId="0" fillId="0" borderId="18" xfId="0" applyNumberFormat="1" applyFont="1" applyFill="1" applyBorder="1" applyAlignment="1" applyProtection="1">
      <alignment horizontal="right"/>
      <protection/>
    </xf>
    <xf numFmtId="1" fontId="0" fillId="0" borderId="19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20" xfId="0" applyFill="1" applyBorder="1" applyAlignment="1" applyProtection="1">
      <alignment horizontal="center"/>
      <protection/>
    </xf>
    <xf numFmtId="2" fontId="0" fillId="0" borderId="8" xfId="0" applyNumberFormat="1" applyFont="1" applyFill="1" applyBorder="1" applyAlignment="1" applyProtection="1">
      <alignment/>
      <protection/>
    </xf>
    <xf numFmtId="164" fontId="0" fillId="0" borderId="8" xfId="0" applyNumberFormat="1" applyFont="1" applyFill="1" applyBorder="1" applyAlignment="1" applyProtection="1">
      <alignment horizontal="center"/>
      <protection/>
    </xf>
    <xf numFmtId="2" fontId="0" fillId="0" borderId="9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Border="1" applyAlignment="1" applyProtection="1" quotePrefix="1">
      <alignment horizontal="left"/>
      <protection locked="0"/>
    </xf>
    <xf numFmtId="164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10" fillId="0" borderId="1" xfId="0" applyFont="1" applyFill="1" applyBorder="1" applyAlignment="1" applyProtection="1">
      <alignment horizontal="right"/>
      <protection locked="0"/>
    </xf>
    <xf numFmtId="2" fontId="10" fillId="0" borderId="3" xfId="0" applyFont="1" applyFill="1" applyBorder="1" applyAlignment="1" applyProtection="1">
      <alignment/>
      <protection locked="0"/>
    </xf>
    <xf numFmtId="2" fontId="10" fillId="0" borderId="3" xfId="0" applyNumberFormat="1" applyFont="1" applyFill="1" applyBorder="1" applyAlignment="1" applyProtection="1">
      <alignment/>
      <protection locked="0"/>
    </xf>
    <xf numFmtId="2" fontId="10" fillId="0" borderId="3" xfId="0" applyFont="1" applyFill="1" applyBorder="1" applyAlignment="1" applyProtection="1">
      <alignment horizontal="center"/>
      <protection locked="0"/>
    </xf>
    <xf numFmtId="164" fontId="10" fillId="0" borderId="3" xfId="0" applyNumberFormat="1" applyFont="1" applyFill="1" applyBorder="1" applyAlignment="1" applyProtection="1">
      <alignment horizontal="right"/>
      <protection locked="0"/>
    </xf>
    <xf numFmtId="2" fontId="10" fillId="0" borderId="12" xfId="0" applyFont="1" applyFill="1" applyBorder="1" applyAlignment="1" applyProtection="1">
      <alignment horizontal="center"/>
      <protection locked="0"/>
    </xf>
    <xf numFmtId="2" fontId="19" fillId="0" borderId="0" xfId="0" applyFont="1" applyFill="1" applyBorder="1" applyAlignment="1" applyProtection="1">
      <alignment/>
      <protection locked="0"/>
    </xf>
    <xf numFmtId="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1" xfId="0" applyNumberFormat="1" applyFont="1" applyFill="1" applyBorder="1" applyAlignment="1" applyProtection="1">
      <alignment horizontal="right"/>
      <protection locked="0"/>
    </xf>
    <xf numFmtId="1" fontId="7" fillId="0" borderId="0" xfId="0" applyNumberFormat="1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>
      <alignment horizontal="right"/>
      <protection/>
    </xf>
    <xf numFmtId="2" fontId="7" fillId="0" borderId="0" xfId="0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 quotePrefix="1">
      <alignment horizontal="right"/>
      <protection/>
    </xf>
    <xf numFmtId="9" fontId="10" fillId="0" borderId="10" xfId="0" applyNumberFormat="1" applyFont="1" applyFill="1" applyBorder="1" applyAlignment="1" applyProtection="1">
      <alignment horizontal="center"/>
      <protection locked="0"/>
    </xf>
    <xf numFmtId="2" fontId="7" fillId="0" borderId="0" xfId="0" applyFont="1" applyFill="1" applyBorder="1" applyAlignment="1" applyProtection="1" quotePrefix="1">
      <alignment horizontal="right"/>
      <protection/>
    </xf>
    <xf numFmtId="2" fontId="13" fillId="3" borderId="13" xfId="0" applyNumberFormat="1" applyFont="1" applyFill="1" applyBorder="1" applyAlignment="1" applyProtection="1">
      <alignment/>
      <protection/>
    </xf>
    <xf numFmtId="164" fontId="10" fillId="0" borderId="10" xfId="0" applyNumberFormat="1" applyFont="1" applyFill="1" applyBorder="1" applyAlignment="1" applyProtection="1">
      <alignment horizontal="center"/>
      <protection/>
    </xf>
    <xf numFmtId="164" fontId="10" fillId="0" borderId="10" xfId="0" applyNumberFormat="1" applyFont="1" applyFill="1" applyBorder="1" applyAlignment="1" applyProtection="1" quotePrefix="1">
      <alignment horizontal="center"/>
      <protection/>
    </xf>
    <xf numFmtId="164" fontId="10" fillId="0" borderId="11" xfId="0" applyNumberFormat="1" applyFont="1" applyFill="1" applyBorder="1" applyAlignment="1" applyProtection="1" quotePrefix="1">
      <alignment horizontal="center"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2" fontId="22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Alignment="1" applyProtection="1">
      <alignment horizontal="left"/>
      <protection locked="0"/>
    </xf>
    <xf numFmtId="2" fontId="0" fillId="0" borderId="2" xfId="0" applyFont="1" applyFill="1" applyBorder="1" applyAlignment="1" applyProtection="1">
      <alignment horizontal="right"/>
      <protection/>
    </xf>
    <xf numFmtId="2" fontId="0" fillId="0" borderId="2" xfId="0" applyFont="1" applyFill="1" applyBorder="1" applyAlignment="1" applyProtection="1">
      <alignment horizontal="center"/>
      <protection/>
    </xf>
    <xf numFmtId="2" fontId="0" fillId="0" borderId="3" xfId="0" applyFont="1" applyFill="1" applyBorder="1" applyAlignment="1" applyProtection="1">
      <alignment horizontal="right"/>
      <protection/>
    </xf>
    <xf numFmtId="2" fontId="0" fillId="0" borderId="3" xfId="0" applyFont="1" applyFill="1" applyBorder="1" applyAlignment="1" applyProtection="1">
      <alignment horizontal="center"/>
      <protection/>
    </xf>
    <xf numFmtId="2" fontId="0" fillId="0" borderId="21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 quotePrefix="1">
      <alignment horizontal="center"/>
      <protection/>
    </xf>
    <xf numFmtId="2" fontId="0" fillId="0" borderId="22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Alignment="1" applyProtection="1">
      <alignment/>
      <protection locked="0"/>
    </xf>
    <xf numFmtId="1" fontId="4" fillId="0" borderId="0" xfId="0" applyNumberFormat="1" applyFont="1" applyFill="1" applyAlignment="1" applyProtection="1">
      <alignment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2" fontId="0" fillId="0" borderId="8" xfId="0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1" fontId="10" fillId="0" borderId="0" xfId="0" applyNumberFormat="1" applyFont="1" applyFill="1" applyAlignment="1" applyProtection="1">
      <alignment/>
      <protection locked="0"/>
    </xf>
    <xf numFmtId="2" fontId="10" fillId="0" borderId="8" xfId="0" applyNumberFormat="1" applyFont="1" applyFill="1" applyBorder="1" applyAlignment="1" applyProtection="1">
      <alignment/>
      <protection locked="0"/>
    </xf>
    <xf numFmtId="8" fontId="0" fillId="0" borderId="0" xfId="0" applyNumberFormat="1" applyFont="1" applyFill="1" applyBorder="1" applyAlignment="1" applyProtection="1" quotePrefix="1">
      <alignment horizontal="right"/>
      <protection/>
    </xf>
    <xf numFmtId="2" fontId="0" fillId="0" borderId="0" xfId="0" applyNumberFormat="1" applyFont="1" applyFill="1" applyAlignment="1" applyProtection="1">
      <alignment horizontal="center"/>
      <protection locked="0"/>
    </xf>
    <xf numFmtId="2" fontId="6" fillId="0" borderId="0" xfId="0" applyNumberFormat="1" applyFont="1" applyFill="1" applyAlignment="1" applyProtection="1">
      <alignment horizontal="center"/>
      <protection locked="0"/>
    </xf>
    <xf numFmtId="164" fontId="7" fillId="0" borderId="0" xfId="0" applyNumberFormat="1" applyFont="1" applyFill="1" applyBorder="1" applyAlignment="1" applyProtection="1">
      <alignment horizontal="right"/>
      <protection/>
    </xf>
    <xf numFmtId="164" fontId="7" fillId="0" borderId="3" xfId="0" applyNumberFormat="1" applyFont="1" applyFill="1" applyBorder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left"/>
      <protection locked="0"/>
    </xf>
    <xf numFmtId="2" fontId="10" fillId="0" borderId="0" xfId="0" applyNumberFormat="1" applyFont="1" applyFill="1" applyAlignment="1" applyProtection="1">
      <alignment/>
      <protection locked="0"/>
    </xf>
    <xf numFmtId="1" fontId="23" fillId="0" borderId="0" xfId="0" applyNumberFormat="1" applyFont="1" applyFill="1" applyBorder="1" applyAlignment="1" applyProtection="1">
      <alignment/>
      <protection/>
    </xf>
    <xf numFmtId="2" fontId="10" fillId="0" borderId="0" xfId="0" applyFont="1" applyFill="1" applyAlignment="1" applyProtection="1">
      <alignment horizontal="right"/>
      <protection/>
    </xf>
    <xf numFmtId="2" fontId="19" fillId="0" borderId="18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Alignment="1">
      <alignment/>
    </xf>
    <xf numFmtId="2" fontId="0" fillId="2" borderId="0" xfId="0" applyNumberFormat="1" applyFont="1" applyFill="1" applyAlignment="1" applyProtection="1">
      <alignment/>
      <protection locked="0"/>
    </xf>
    <xf numFmtId="0" fontId="10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 applyProtection="1">
      <alignment horizontal="right"/>
      <protection locked="0"/>
    </xf>
    <xf numFmtId="164" fontId="4" fillId="0" borderId="0" xfId="0" applyNumberFormat="1" applyFont="1" applyFill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2" fontId="0" fillId="0" borderId="5" xfId="0" applyNumberFormat="1" applyFont="1" applyFill="1" applyBorder="1" applyAlignment="1">
      <alignment horizontal="center"/>
    </xf>
    <xf numFmtId="2" fontId="0" fillId="0" borderId="3" xfId="0" applyNumberFormat="1" applyFont="1" applyFill="1" applyBorder="1" applyAlignment="1">
      <alignment horizontal="center"/>
    </xf>
    <xf numFmtId="9" fontId="24" fillId="0" borderId="0" xfId="0" applyNumberFormat="1" applyFont="1" applyFill="1" applyBorder="1" applyAlignment="1" applyProtection="1">
      <alignment horizontal="center"/>
      <protection/>
    </xf>
    <xf numFmtId="2" fontId="0" fillId="0" borderId="10" xfId="0" applyNumberFormat="1" applyFont="1" applyFill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2" fontId="0" fillId="0" borderId="11" xfId="0" applyNumberFormat="1" applyFont="1" applyFill="1" applyBorder="1" applyAlignment="1" applyProtection="1">
      <alignment horizontal="center"/>
      <protection/>
    </xf>
    <xf numFmtId="2" fontId="0" fillId="0" borderId="5" xfId="0" applyNumberFormat="1" applyFont="1" applyFill="1" applyBorder="1" applyAlignment="1" applyProtection="1">
      <alignment/>
      <protection/>
    </xf>
    <xf numFmtId="164" fontId="25" fillId="0" borderId="12" xfId="0" applyNumberFormat="1" applyFont="1" applyFill="1" applyBorder="1" applyAlignment="1" applyProtection="1">
      <alignment horizontal="center" wrapText="1"/>
      <protection/>
    </xf>
    <xf numFmtId="8" fontId="0" fillId="0" borderId="23" xfId="0" applyNumberFormat="1" applyFont="1" applyFill="1" applyBorder="1" applyAlignment="1" applyProtection="1" quotePrefix="1">
      <alignment horizontal="right"/>
      <protection/>
    </xf>
    <xf numFmtId="2" fontId="0" fillId="0" borderId="22" xfId="0" applyNumberFormat="1" applyFont="1" applyFill="1" applyBorder="1" applyAlignment="1" applyProtection="1">
      <alignment/>
      <protection/>
    </xf>
    <xf numFmtId="164" fontId="10" fillId="0" borderId="16" xfId="0" applyNumberFormat="1" applyFont="1" applyFill="1" applyBorder="1" applyAlignment="1" applyProtection="1" quotePrefix="1">
      <alignment horizontal="right"/>
      <protection/>
    </xf>
    <xf numFmtId="164" fontId="10" fillId="0" borderId="24" xfId="0" applyNumberFormat="1" applyFont="1" applyFill="1" applyBorder="1" applyAlignment="1" applyProtection="1">
      <alignment horizontal="right"/>
      <protection/>
    </xf>
    <xf numFmtId="164" fontId="10" fillId="0" borderId="25" xfId="0" applyNumberFormat="1" applyFont="1" applyFill="1" applyBorder="1" applyAlignment="1" applyProtection="1">
      <alignment horizontal="right"/>
      <protection/>
    </xf>
    <xf numFmtId="2" fontId="27" fillId="0" borderId="5" xfId="0" applyNumberFormat="1" applyFont="1" applyFill="1" applyBorder="1" applyAlignment="1" applyProtection="1">
      <alignment/>
      <protection/>
    </xf>
    <xf numFmtId="8" fontId="0" fillId="0" borderId="1" xfId="0" applyNumberFormat="1" applyFont="1" applyFill="1" applyBorder="1" applyAlignment="1" applyProtection="1" quotePrefix="1">
      <alignment horizontal="right"/>
      <protection/>
    </xf>
    <xf numFmtId="8" fontId="28" fillId="0" borderId="21" xfId="0" applyNumberFormat="1" applyFont="1" applyFill="1" applyBorder="1" applyAlignment="1" quotePrefix="1">
      <alignment horizontal="center" vertical="center"/>
    </xf>
    <xf numFmtId="2" fontId="0" fillId="2" borderId="18" xfId="0" applyNumberFormat="1" applyFont="1" applyFill="1" applyBorder="1" applyAlignment="1" applyProtection="1">
      <alignment horizontal="center" vertical="center"/>
      <protection locked="0"/>
    </xf>
    <xf numFmtId="2" fontId="0" fillId="2" borderId="26" xfId="0" applyNumberFormat="1" applyFont="1" applyFill="1" applyBorder="1" applyAlignment="1" applyProtection="1">
      <alignment horizontal="center" vertical="center"/>
      <protection locked="0"/>
    </xf>
    <xf numFmtId="2" fontId="4" fillId="0" borderId="27" xfId="0" applyFont="1" applyFill="1" applyBorder="1" applyAlignment="1">
      <alignment horizontal="center"/>
    </xf>
    <xf numFmtId="2" fontId="0" fillId="2" borderId="27" xfId="0" applyNumberFormat="1" applyFont="1" applyFill="1" applyBorder="1" applyAlignment="1" applyProtection="1">
      <alignment horizontal="center"/>
      <protection locked="0"/>
    </xf>
    <xf numFmtId="2" fontId="0" fillId="2" borderId="28" xfId="0" applyNumberFormat="1" applyFont="1" applyFill="1" applyBorder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/>
    </xf>
    <xf numFmtId="2" fontId="0" fillId="2" borderId="0" xfId="0" applyNumberFormat="1" applyFont="1" applyFill="1" applyAlignment="1">
      <alignment/>
    </xf>
    <xf numFmtId="164" fontId="6" fillId="0" borderId="18" xfId="0" applyNumberFormat="1" applyFont="1" applyFill="1" applyBorder="1" applyAlignment="1" applyProtection="1">
      <alignment horizontal="center"/>
      <protection locked="0"/>
    </xf>
    <xf numFmtId="2" fontId="0" fillId="2" borderId="18" xfId="0" applyNumberFormat="1" applyFont="1" applyFill="1" applyBorder="1" applyAlignment="1">
      <alignment horizontal="center"/>
    </xf>
    <xf numFmtId="164" fontId="14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Alignment="1">
      <alignment/>
    </xf>
    <xf numFmtId="2" fontId="0" fillId="2" borderId="0" xfId="0" applyNumberFormat="1" applyFont="1" applyFill="1" applyAlignment="1" applyProtection="1">
      <alignment/>
      <protection locked="0"/>
    </xf>
    <xf numFmtId="2" fontId="4" fillId="0" borderId="8" xfId="0" applyNumberFormat="1" applyFont="1" applyFill="1" applyBorder="1" applyAlignment="1" applyProtection="1">
      <alignment horizontal="center"/>
      <protection locked="0"/>
    </xf>
    <xf numFmtId="2" fontId="4" fillId="2" borderId="8" xfId="0" applyNumberFormat="1" applyFont="1" applyFill="1" applyBorder="1" applyAlignment="1" applyProtection="1">
      <alignment horizontal="center"/>
      <protection locked="0"/>
    </xf>
    <xf numFmtId="2" fontId="4" fillId="2" borderId="9" xfId="0" applyNumberFormat="1" applyFont="1" applyFill="1" applyBorder="1" applyAlignment="1" applyProtection="1">
      <alignment horizontal="center"/>
      <protection locked="0"/>
    </xf>
    <xf numFmtId="165" fontId="10" fillId="0" borderId="0" xfId="0" applyNumberFormat="1" applyFont="1" applyFill="1" applyBorder="1" applyAlignment="1" applyProtection="1">
      <alignment horizontal="right"/>
      <protection locked="0"/>
    </xf>
  </cellXfs>
  <cellStyles count="3">
    <cellStyle name="Normal" xfId="0"/>
    <cellStyle name="Followed Hyperlink" xfId="15"/>
    <cellStyle name="Hyperlink" xfId="1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904875</xdr:colOff>
      <xdr:row>0</xdr:row>
      <xdr:rowOff>828675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543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10</xdr:row>
      <xdr:rowOff>9525</xdr:rowOff>
    </xdr:from>
    <xdr:to>
      <xdr:col>5</xdr:col>
      <xdr:colOff>0</xdr:colOff>
      <xdr:row>10</xdr:row>
      <xdr:rowOff>9525</xdr:rowOff>
    </xdr:to>
    <xdr:sp>
      <xdr:nvSpPr>
        <xdr:cNvPr id="2" name="Line 64"/>
        <xdr:cNvSpPr>
          <a:spLocks/>
        </xdr:cNvSpPr>
      </xdr:nvSpPr>
      <xdr:spPr>
        <a:xfrm>
          <a:off x="4343400" y="300990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10</xdr:row>
      <xdr:rowOff>190500</xdr:rowOff>
    </xdr:from>
    <xdr:to>
      <xdr:col>4</xdr:col>
      <xdr:colOff>838200</xdr:colOff>
      <xdr:row>10</xdr:row>
      <xdr:rowOff>190500</xdr:rowOff>
    </xdr:to>
    <xdr:sp>
      <xdr:nvSpPr>
        <xdr:cNvPr id="3" name="Line 65"/>
        <xdr:cNvSpPr>
          <a:spLocks/>
        </xdr:cNvSpPr>
      </xdr:nvSpPr>
      <xdr:spPr>
        <a:xfrm>
          <a:off x="4333875" y="31908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12</xdr:row>
      <xdr:rowOff>0</xdr:rowOff>
    </xdr:from>
    <xdr:to>
      <xdr:col>4</xdr:col>
      <xdr:colOff>838200</xdr:colOff>
      <xdr:row>12</xdr:row>
      <xdr:rowOff>0</xdr:rowOff>
    </xdr:to>
    <xdr:sp>
      <xdr:nvSpPr>
        <xdr:cNvPr id="4" name="Line 66"/>
        <xdr:cNvSpPr>
          <a:spLocks/>
        </xdr:cNvSpPr>
      </xdr:nvSpPr>
      <xdr:spPr>
        <a:xfrm>
          <a:off x="4333875" y="340042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12</xdr:row>
      <xdr:rowOff>190500</xdr:rowOff>
    </xdr:from>
    <xdr:to>
      <xdr:col>4</xdr:col>
      <xdr:colOff>838200</xdr:colOff>
      <xdr:row>12</xdr:row>
      <xdr:rowOff>190500</xdr:rowOff>
    </xdr:to>
    <xdr:sp>
      <xdr:nvSpPr>
        <xdr:cNvPr id="5" name="Line 67"/>
        <xdr:cNvSpPr>
          <a:spLocks/>
        </xdr:cNvSpPr>
      </xdr:nvSpPr>
      <xdr:spPr>
        <a:xfrm>
          <a:off x="4333875" y="359092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10</xdr:row>
      <xdr:rowOff>0</xdr:rowOff>
    </xdr:from>
    <xdr:to>
      <xdr:col>5</xdr:col>
      <xdr:colOff>1057275</xdr:colOff>
      <xdr:row>10</xdr:row>
      <xdr:rowOff>0</xdr:rowOff>
    </xdr:to>
    <xdr:sp>
      <xdr:nvSpPr>
        <xdr:cNvPr id="6" name="Line 68"/>
        <xdr:cNvSpPr>
          <a:spLocks/>
        </xdr:cNvSpPr>
      </xdr:nvSpPr>
      <xdr:spPr>
        <a:xfrm>
          <a:off x="5400675" y="30003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10</xdr:row>
      <xdr:rowOff>190500</xdr:rowOff>
    </xdr:from>
    <xdr:to>
      <xdr:col>5</xdr:col>
      <xdr:colOff>1057275</xdr:colOff>
      <xdr:row>10</xdr:row>
      <xdr:rowOff>190500</xdr:rowOff>
    </xdr:to>
    <xdr:sp>
      <xdr:nvSpPr>
        <xdr:cNvPr id="7" name="Line 69"/>
        <xdr:cNvSpPr>
          <a:spLocks/>
        </xdr:cNvSpPr>
      </xdr:nvSpPr>
      <xdr:spPr>
        <a:xfrm>
          <a:off x="5400675" y="31908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12</xdr:row>
      <xdr:rowOff>0</xdr:rowOff>
    </xdr:from>
    <xdr:to>
      <xdr:col>5</xdr:col>
      <xdr:colOff>1066800</xdr:colOff>
      <xdr:row>12</xdr:row>
      <xdr:rowOff>0</xdr:rowOff>
    </xdr:to>
    <xdr:sp>
      <xdr:nvSpPr>
        <xdr:cNvPr id="8" name="Line 70"/>
        <xdr:cNvSpPr>
          <a:spLocks/>
        </xdr:cNvSpPr>
      </xdr:nvSpPr>
      <xdr:spPr>
        <a:xfrm>
          <a:off x="5410200" y="340042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12</xdr:row>
      <xdr:rowOff>190500</xdr:rowOff>
    </xdr:from>
    <xdr:to>
      <xdr:col>5</xdr:col>
      <xdr:colOff>1066800</xdr:colOff>
      <xdr:row>12</xdr:row>
      <xdr:rowOff>190500</xdr:rowOff>
    </xdr:to>
    <xdr:sp>
      <xdr:nvSpPr>
        <xdr:cNvPr id="9" name="Line 71"/>
        <xdr:cNvSpPr>
          <a:spLocks/>
        </xdr:cNvSpPr>
      </xdr:nvSpPr>
      <xdr:spPr>
        <a:xfrm>
          <a:off x="5410200" y="359092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10</xdr:row>
      <xdr:rowOff>0</xdr:rowOff>
    </xdr:from>
    <xdr:to>
      <xdr:col>6</xdr:col>
      <xdr:colOff>1000125</xdr:colOff>
      <xdr:row>10</xdr:row>
      <xdr:rowOff>0</xdr:rowOff>
    </xdr:to>
    <xdr:sp>
      <xdr:nvSpPr>
        <xdr:cNvPr id="10" name="Line 72"/>
        <xdr:cNvSpPr>
          <a:spLocks/>
        </xdr:cNvSpPr>
      </xdr:nvSpPr>
      <xdr:spPr>
        <a:xfrm>
          <a:off x="6419850" y="30003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11</xdr:row>
      <xdr:rowOff>0</xdr:rowOff>
    </xdr:from>
    <xdr:to>
      <xdr:col>6</xdr:col>
      <xdr:colOff>1000125</xdr:colOff>
      <xdr:row>11</xdr:row>
      <xdr:rowOff>0</xdr:rowOff>
    </xdr:to>
    <xdr:sp>
      <xdr:nvSpPr>
        <xdr:cNvPr id="11" name="Line 73"/>
        <xdr:cNvSpPr>
          <a:spLocks/>
        </xdr:cNvSpPr>
      </xdr:nvSpPr>
      <xdr:spPr>
        <a:xfrm>
          <a:off x="6419850" y="320040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12</xdr:row>
      <xdr:rowOff>9525</xdr:rowOff>
    </xdr:from>
    <xdr:to>
      <xdr:col>6</xdr:col>
      <xdr:colOff>1000125</xdr:colOff>
      <xdr:row>12</xdr:row>
      <xdr:rowOff>9525</xdr:rowOff>
    </xdr:to>
    <xdr:sp>
      <xdr:nvSpPr>
        <xdr:cNvPr id="12" name="Line 74"/>
        <xdr:cNvSpPr>
          <a:spLocks/>
        </xdr:cNvSpPr>
      </xdr:nvSpPr>
      <xdr:spPr>
        <a:xfrm>
          <a:off x="6419850" y="34099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13</xdr:row>
      <xdr:rowOff>0</xdr:rowOff>
    </xdr:from>
    <xdr:to>
      <xdr:col>6</xdr:col>
      <xdr:colOff>1000125</xdr:colOff>
      <xdr:row>13</xdr:row>
      <xdr:rowOff>0</xdr:rowOff>
    </xdr:to>
    <xdr:sp>
      <xdr:nvSpPr>
        <xdr:cNvPr id="13" name="Line 75"/>
        <xdr:cNvSpPr>
          <a:spLocks/>
        </xdr:cNvSpPr>
      </xdr:nvSpPr>
      <xdr:spPr>
        <a:xfrm>
          <a:off x="6419850" y="36004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1\My%20Documents\Budgets\Budsys\FTobac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Tobacco"/>
      <sheetName val="Chemicals"/>
      <sheetName val="Machinery"/>
      <sheetName val="Seed"/>
      <sheetName val="Rates"/>
    </sheetNames>
    <sheetDataSet>
      <sheetData sheetId="2">
        <row r="7">
          <cell r="A7">
            <v>1</v>
          </cell>
          <cell r="B7" t="str">
            <v>TRACTOR 30-40 HP (1)</v>
          </cell>
          <cell r="C7">
            <v>18000</v>
          </cell>
          <cell r="D7">
            <v>5.51</v>
          </cell>
          <cell r="E7">
            <v>1.58</v>
          </cell>
          <cell r="F7">
            <v>7.08</v>
          </cell>
          <cell r="G7">
            <v>4.14</v>
          </cell>
          <cell r="H7">
            <v>11.219999999999999</v>
          </cell>
          <cell r="I7" t="str">
            <v>-</v>
          </cell>
          <cell r="J7" t="str">
            <v>-</v>
          </cell>
          <cell r="K7" t="str">
            <v>-</v>
          </cell>
          <cell r="L7" t="str">
            <v>-</v>
          </cell>
          <cell r="M7" t="str">
            <v>-</v>
          </cell>
          <cell r="N7" t="str">
            <v>-</v>
          </cell>
          <cell r="O7" t="str">
            <v>-</v>
          </cell>
          <cell r="P7" t="str">
            <v>-</v>
          </cell>
          <cell r="Q7" t="str">
            <v>-</v>
          </cell>
        </row>
        <row r="8">
          <cell r="A8">
            <v>2</v>
          </cell>
          <cell r="B8" t="str">
            <v>TRACTOR 50-60 HP (2)</v>
          </cell>
          <cell r="C8">
            <v>23550</v>
          </cell>
          <cell r="D8">
            <v>8.65</v>
          </cell>
          <cell r="E8">
            <v>2.06</v>
          </cell>
          <cell r="F8">
            <v>10.71</v>
          </cell>
          <cell r="G8">
            <v>5.42</v>
          </cell>
          <cell r="H8">
            <v>16.130000000000003</v>
          </cell>
          <cell r="I8" t="str">
            <v>-</v>
          </cell>
          <cell r="J8" t="str">
            <v>-</v>
          </cell>
          <cell r="K8" t="str">
            <v>-</v>
          </cell>
          <cell r="L8" t="str">
            <v>-</v>
          </cell>
          <cell r="M8" t="str">
            <v>-</v>
          </cell>
          <cell r="N8" t="str">
            <v>-</v>
          </cell>
          <cell r="O8" t="str">
            <v>-</v>
          </cell>
          <cell r="P8" t="str">
            <v>-</v>
          </cell>
          <cell r="Q8" t="str">
            <v>-</v>
          </cell>
        </row>
        <row r="9">
          <cell r="A9">
            <v>3</v>
          </cell>
          <cell r="B9" t="str">
            <v>TRACTOR 70-80 HP (3)</v>
          </cell>
          <cell r="C9">
            <v>40300</v>
          </cell>
          <cell r="D9">
            <v>11.8</v>
          </cell>
          <cell r="E9">
            <v>3.53</v>
          </cell>
          <cell r="F9">
            <v>15.33</v>
          </cell>
          <cell r="G9">
            <v>9.28</v>
          </cell>
          <cell r="H9">
            <v>24.61</v>
          </cell>
          <cell r="I9" t="str">
            <v>-</v>
          </cell>
          <cell r="J9" t="str">
            <v>-</v>
          </cell>
          <cell r="K9" t="str">
            <v>-</v>
          </cell>
          <cell r="L9" t="str">
            <v>-</v>
          </cell>
          <cell r="M9" t="str">
            <v>-</v>
          </cell>
          <cell r="N9" t="str">
            <v>-</v>
          </cell>
          <cell r="O9" t="str">
            <v>-</v>
          </cell>
          <cell r="P9" t="str">
            <v>-</v>
          </cell>
          <cell r="Q9" t="str">
            <v>-</v>
          </cell>
        </row>
        <row r="10">
          <cell r="A10">
            <v>3.7</v>
          </cell>
          <cell r="B10" t="str">
            <v>TRACTOR RWD 75 HP w/loader (3.7)</v>
          </cell>
          <cell r="C10">
            <v>0</v>
          </cell>
          <cell r="D10">
            <v>11.8</v>
          </cell>
          <cell r="E10">
            <v>0</v>
          </cell>
          <cell r="F10">
            <v>11.8</v>
          </cell>
          <cell r="G10">
            <v>0</v>
          </cell>
          <cell r="H10">
            <v>11.8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</row>
        <row r="11">
          <cell r="A11">
            <v>3.8</v>
          </cell>
          <cell r="B11" t="str">
            <v>TRACTOR RWD 80 HP (3.8)</v>
          </cell>
          <cell r="C11">
            <v>50450</v>
          </cell>
          <cell r="D11">
            <v>12.59</v>
          </cell>
          <cell r="E11">
            <v>4.41</v>
          </cell>
          <cell r="F11">
            <v>17</v>
          </cell>
          <cell r="G11">
            <v>11.61</v>
          </cell>
          <cell r="H11">
            <v>28.61</v>
          </cell>
          <cell r="I11" t="str">
            <v>-</v>
          </cell>
          <cell r="J11" t="str">
            <v>-</v>
          </cell>
          <cell r="K11" t="str">
            <v>-</v>
          </cell>
          <cell r="L11" t="str">
            <v>-</v>
          </cell>
          <cell r="M11" t="str">
            <v>-</v>
          </cell>
          <cell r="N11" t="str">
            <v>-</v>
          </cell>
          <cell r="O11" t="str">
            <v>-</v>
          </cell>
          <cell r="P11" t="str">
            <v>-</v>
          </cell>
          <cell r="Q11" t="str">
            <v>-</v>
          </cell>
        </row>
        <row r="12">
          <cell r="A12">
            <v>4</v>
          </cell>
          <cell r="B12" t="str">
            <v>TRACTOR 95-105 HP (4)</v>
          </cell>
          <cell r="C12">
            <v>60800</v>
          </cell>
          <cell r="D12">
            <v>15.73</v>
          </cell>
          <cell r="E12">
            <v>5.32</v>
          </cell>
          <cell r="F12">
            <v>21.05</v>
          </cell>
          <cell r="G12">
            <v>13.72</v>
          </cell>
          <cell r="H12">
            <v>34.77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P12" t="str">
            <v>-</v>
          </cell>
          <cell r="Q12" t="str">
            <v>-</v>
          </cell>
        </row>
        <row r="13">
          <cell r="A13">
            <v>5</v>
          </cell>
          <cell r="B13" t="str">
            <v>TRACTOR 115-125 HP (5)</v>
          </cell>
          <cell r="C13">
            <v>90050</v>
          </cell>
          <cell r="D13">
            <v>18.88</v>
          </cell>
          <cell r="E13">
            <v>7.88</v>
          </cell>
          <cell r="F13">
            <v>26.76</v>
          </cell>
          <cell r="G13">
            <v>20.32</v>
          </cell>
          <cell r="H13">
            <v>47.08</v>
          </cell>
          <cell r="I13" t="str">
            <v>-</v>
          </cell>
          <cell r="J13" t="str">
            <v>-</v>
          </cell>
          <cell r="K13" t="str">
            <v>-</v>
          </cell>
          <cell r="L13" t="str">
            <v>-</v>
          </cell>
          <cell r="M13" t="str">
            <v>-</v>
          </cell>
          <cell r="N13" t="str">
            <v>-</v>
          </cell>
          <cell r="O13" t="str">
            <v>-</v>
          </cell>
          <cell r="P13" t="str">
            <v>-</v>
          </cell>
          <cell r="Q13" t="str">
            <v>-</v>
          </cell>
        </row>
        <row r="14">
          <cell r="A14">
            <v>6</v>
          </cell>
          <cell r="B14" t="str">
            <v>TRACTOR 135-145 HP (6)</v>
          </cell>
          <cell r="C14">
            <v>97000</v>
          </cell>
          <cell r="D14">
            <v>22.02</v>
          </cell>
          <cell r="E14">
            <v>8.49</v>
          </cell>
          <cell r="F14">
            <v>30.51</v>
          </cell>
          <cell r="G14">
            <v>21.89</v>
          </cell>
          <cell r="H14">
            <v>52.400000000000006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</row>
        <row r="15">
          <cell r="A15">
            <v>7</v>
          </cell>
          <cell r="B15" t="str">
            <v>TRACTOR 155-165 HP (7)</v>
          </cell>
          <cell r="C15">
            <v>107500</v>
          </cell>
          <cell r="D15">
            <v>25.96</v>
          </cell>
          <cell r="E15">
            <v>9.41</v>
          </cell>
          <cell r="F15">
            <v>35.36</v>
          </cell>
          <cell r="G15">
            <v>23.94</v>
          </cell>
          <cell r="H15">
            <v>59.3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P15" t="str">
            <v>-</v>
          </cell>
          <cell r="Q15" t="str">
            <v>-</v>
          </cell>
        </row>
        <row r="16">
          <cell r="A16">
            <v>8</v>
          </cell>
          <cell r="B16" t="str">
            <v>TRACTOR 175-185 HP (8)</v>
          </cell>
          <cell r="C16">
            <v>145750</v>
          </cell>
          <cell r="D16">
            <v>28.32</v>
          </cell>
          <cell r="E16">
            <v>12.75</v>
          </cell>
          <cell r="F16">
            <v>41.07</v>
          </cell>
          <cell r="G16">
            <v>32.45</v>
          </cell>
          <cell r="H16">
            <v>73.52000000000001</v>
          </cell>
          <cell r="I16" t="str">
            <v>-</v>
          </cell>
          <cell r="J16" t="str">
            <v>-</v>
          </cell>
          <cell r="K16" t="str">
            <v>-</v>
          </cell>
          <cell r="L16" t="str">
            <v>-</v>
          </cell>
          <cell r="M16" t="str">
            <v>-</v>
          </cell>
          <cell r="N16" t="str">
            <v>-</v>
          </cell>
          <cell r="O16" t="str">
            <v>-</v>
          </cell>
          <cell r="P16" t="str">
            <v>-</v>
          </cell>
          <cell r="Q16" t="str">
            <v>-</v>
          </cell>
        </row>
        <row r="17">
          <cell r="A17">
            <v>9</v>
          </cell>
          <cell r="B17" t="str">
            <v>TRACTOR 195-205 HP (9)</v>
          </cell>
          <cell r="C17">
            <v>173000</v>
          </cell>
          <cell r="D17">
            <v>31.46</v>
          </cell>
          <cell r="E17">
            <v>15.14</v>
          </cell>
          <cell r="F17">
            <v>46.6</v>
          </cell>
          <cell r="G17">
            <v>38.52</v>
          </cell>
          <cell r="H17">
            <v>85.12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P17" t="str">
            <v>-</v>
          </cell>
          <cell r="Q17" t="str">
            <v>-</v>
          </cell>
        </row>
        <row r="18">
          <cell r="A18">
            <v>11</v>
          </cell>
          <cell r="B18" t="str">
            <v>TRACTOR 30-40 HP (11) MFWD</v>
          </cell>
          <cell r="C18">
            <v>25750</v>
          </cell>
          <cell r="D18">
            <v>5.51</v>
          </cell>
          <cell r="E18">
            <v>2.12</v>
          </cell>
          <cell r="F18">
            <v>7.63</v>
          </cell>
          <cell r="G18">
            <v>5.2</v>
          </cell>
          <cell r="H18">
            <v>12.83</v>
          </cell>
          <cell r="I18" t="str">
            <v>-</v>
          </cell>
          <cell r="J18" t="str">
            <v>-</v>
          </cell>
          <cell r="K18" t="str">
            <v>-</v>
          </cell>
          <cell r="L18" t="str">
            <v>-</v>
          </cell>
          <cell r="M18" t="str">
            <v>-</v>
          </cell>
          <cell r="N18" t="str">
            <v>-</v>
          </cell>
          <cell r="O18" t="str">
            <v>-</v>
          </cell>
          <cell r="P18" t="str">
            <v>-</v>
          </cell>
          <cell r="Q18" t="str">
            <v>-</v>
          </cell>
        </row>
        <row r="19">
          <cell r="A19">
            <v>12</v>
          </cell>
          <cell r="B19" t="str">
            <v>TRACTOR 50-60 HP (12) MFWD</v>
          </cell>
          <cell r="C19">
            <v>35200</v>
          </cell>
          <cell r="D19">
            <v>8.65</v>
          </cell>
          <cell r="E19">
            <v>2.9</v>
          </cell>
          <cell r="F19">
            <v>11.56</v>
          </cell>
          <cell r="G19">
            <v>7.11</v>
          </cell>
          <cell r="H19">
            <v>18.67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P19" t="str">
            <v>-</v>
          </cell>
          <cell r="Q19" t="str">
            <v>-</v>
          </cell>
        </row>
        <row r="20">
          <cell r="A20">
            <v>13</v>
          </cell>
          <cell r="B20" t="str">
            <v>TRACTOR 70-80 HP (13) MFWD</v>
          </cell>
          <cell r="C20">
            <v>49000</v>
          </cell>
          <cell r="D20">
            <v>11.8</v>
          </cell>
          <cell r="E20">
            <v>4.04</v>
          </cell>
          <cell r="F20">
            <v>15.84</v>
          </cell>
          <cell r="G20">
            <v>9.9</v>
          </cell>
          <cell r="H20">
            <v>25.740000000000002</v>
          </cell>
          <cell r="I20" t="str">
            <v>-</v>
          </cell>
          <cell r="J20" t="str">
            <v>-</v>
          </cell>
          <cell r="K20" t="str">
            <v>-</v>
          </cell>
          <cell r="L20" t="str">
            <v>-</v>
          </cell>
          <cell r="M20" t="str">
            <v>-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</row>
        <row r="21">
          <cell r="A21">
            <v>14</v>
          </cell>
          <cell r="B21" t="str">
            <v>TRACTOR 95-105 HP (14) MFWD</v>
          </cell>
          <cell r="C21">
            <v>67250</v>
          </cell>
          <cell r="D21">
            <v>15.73</v>
          </cell>
          <cell r="E21">
            <v>5.55</v>
          </cell>
          <cell r="F21">
            <v>21.28</v>
          </cell>
          <cell r="G21">
            <v>13.47</v>
          </cell>
          <cell r="H21">
            <v>34.75</v>
          </cell>
          <cell r="I21" t="str">
            <v>-</v>
          </cell>
          <cell r="J21" t="str">
            <v>-</v>
          </cell>
          <cell r="K21" t="str">
            <v>-</v>
          </cell>
          <cell r="L21" t="str">
            <v>-</v>
          </cell>
          <cell r="M21" t="str">
            <v>-</v>
          </cell>
          <cell r="N21" t="str">
            <v>-</v>
          </cell>
          <cell r="O21" t="str">
            <v>-</v>
          </cell>
          <cell r="P21" t="str">
            <v>-</v>
          </cell>
          <cell r="Q21" t="str">
            <v>-</v>
          </cell>
        </row>
        <row r="22">
          <cell r="A22">
            <v>15</v>
          </cell>
          <cell r="B22" t="str">
            <v>TRACTOR 115-125 HP (15) MFWD</v>
          </cell>
          <cell r="C22">
            <v>99500</v>
          </cell>
          <cell r="D22">
            <v>18.88</v>
          </cell>
          <cell r="E22">
            <v>8.21</v>
          </cell>
          <cell r="F22">
            <v>27.09</v>
          </cell>
          <cell r="G22">
            <v>19.92</v>
          </cell>
          <cell r="H22">
            <v>47.010000000000005</v>
          </cell>
          <cell r="I22" t="str">
            <v>-</v>
          </cell>
          <cell r="J22" t="str">
            <v>-</v>
          </cell>
          <cell r="K22" t="str">
            <v>-</v>
          </cell>
          <cell r="L22" t="str">
            <v>-</v>
          </cell>
          <cell r="M22" t="str">
            <v>-</v>
          </cell>
          <cell r="N22" t="str">
            <v>-</v>
          </cell>
          <cell r="O22" t="str">
            <v>-</v>
          </cell>
          <cell r="P22" t="str">
            <v>-</v>
          </cell>
          <cell r="Q22" t="str">
            <v>-</v>
          </cell>
        </row>
        <row r="23">
          <cell r="A23">
            <v>16</v>
          </cell>
          <cell r="B23" t="str">
            <v>TRACTOR 135-145 HP (16) MFWD</v>
          </cell>
          <cell r="C23">
            <v>110500</v>
          </cell>
          <cell r="D23">
            <v>22.02</v>
          </cell>
          <cell r="E23">
            <v>9.12</v>
          </cell>
          <cell r="F23">
            <v>31.14</v>
          </cell>
          <cell r="G23">
            <v>22.13</v>
          </cell>
          <cell r="H23">
            <v>53.269999999999996</v>
          </cell>
          <cell r="I23" t="str">
            <v>-</v>
          </cell>
          <cell r="J23" t="str">
            <v>-</v>
          </cell>
          <cell r="K23" t="str">
            <v>-</v>
          </cell>
          <cell r="L23" t="str">
            <v>-</v>
          </cell>
          <cell r="M23" t="str">
            <v>-</v>
          </cell>
          <cell r="N23" t="str">
            <v>-</v>
          </cell>
          <cell r="O23" t="str">
            <v>-</v>
          </cell>
          <cell r="P23" t="str">
            <v>-</v>
          </cell>
          <cell r="Q23" t="str">
            <v>-</v>
          </cell>
        </row>
        <row r="24">
          <cell r="A24">
            <v>17</v>
          </cell>
          <cell r="B24" t="str">
            <v>TRACTOR 155-165 HP (17) MFWD</v>
          </cell>
          <cell r="C24">
            <v>121000</v>
          </cell>
          <cell r="D24">
            <v>25.17</v>
          </cell>
          <cell r="E24">
            <v>9.98</v>
          </cell>
          <cell r="F24">
            <v>35.15</v>
          </cell>
          <cell r="G24">
            <v>24.05</v>
          </cell>
          <cell r="H24">
            <v>59.2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  <cell r="N24" t="str">
            <v>-</v>
          </cell>
          <cell r="O24" t="str">
            <v>-</v>
          </cell>
          <cell r="P24" t="str">
            <v>-</v>
          </cell>
          <cell r="Q24" t="str">
            <v>-</v>
          </cell>
        </row>
        <row r="25">
          <cell r="A25">
            <v>18</v>
          </cell>
          <cell r="B25" t="str">
            <v>TRACTOR 175-185 HP (18) MFWD</v>
          </cell>
          <cell r="C25">
            <v>140000</v>
          </cell>
          <cell r="D25">
            <v>28.32</v>
          </cell>
          <cell r="E25">
            <v>11.55</v>
          </cell>
          <cell r="F25">
            <v>39.87</v>
          </cell>
          <cell r="G25">
            <v>27.83</v>
          </cell>
          <cell r="H25">
            <v>67.69999999999999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 t="str">
            <v>-</v>
          </cell>
          <cell r="N25" t="str">
            <v>-</v>
          </cell>
          <cell r="O25" t="str">
            <v>-</v>
          </cell>
          <cell r="P25" t="str">
            <v>-</v>
          </cell>
          <cell r="Q25" t="str">
            <v>-</v>
          </cell>
        </row>
        <row r="26">
          <cell r="A26">
            <v>19</v>
          </cell>
          <cell r="B26" t="str">
            <v>TRACTOR 195-205 HP (19) MFWD</v>
          </cell>
          <cell r="C26">
            <v>168000</v>
          </cell>
          <cell r="D26">
            <v>31.46</v>
          </cell>
          <cell r="E26">
            <v>13.86</v>
          </cell>
          <cell r="F26">
            <v>45.32</v>
          </cell>
          <cell r="G26">
            <v>33.39</v>
          </cell>
          <cell r="H26">
            <v>78.71000000000001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</row>
        <row r="27">
          <cell r="A27">
            <v>21</v>
          </cell>
          <cell r="B27" t="str">
            <v>Pickup Truck (3 gph)</v>
          </cell>
          <cell r="C27">
            <v>22500</v>
          </cell>
          <cell r="D27">
            <v>9.49</v>
          </cell>
          <cell r="E27">
            <v>2.47</v>
          </cell>
          <cell r="F27">
            <v>11.95</v>
          </cell>
          <cell r="G27">
            <v>6.29</v>
          </cell>
          <cell r="H27">
            <v>18.24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P27" t="str">
            <v>-</v>
          </cell>
          <cell r="Q27" t="str">
            <v>-</v>
          </cell>
        </row>
        <row r="28">
          <cell r="A28">
            <v>22</v>
          </cell>
          <cell r="B28" t="str">
            <v>Heavy Duty Diesel Pickup Truck (4 gph)</v>
          </cell>
          <cell r="C28">
            <v>40000</v>
          </cell>
          <cell r="D28">
            <v>15.04</v>
          </cell>
          <cell r="E28">
            <v>4.38</v>
          </cell>
          <cell r="F28">
            <v>19.42</v>
          </cell>
          <cell r="G28">
            <v>11.18</v>
          </cell>
          <cell r="H28">
            <v>30.6</v>
          </cell>
          <cell r="I28" t="str">
            <v>-</v>
          </cell>
          <cell r="J28" t="str">
            <v>-</v>
          </cell>
          <cell r="K28" t="str">
            <v>-</v>
          </cell>
          <cell r="L28" t="str">
            <v>-</v>
          </cell>
          <cell r="M28" t="str">
            <v>-</v>
          </cell>
          <cell r="N28" t="str">
            <v>-</v>
          </cell>
          <cell r="O28" t="str">
            <v>-</v>
          </cell>
          <cell r="P28" t="str">
            <v>-</v>
          </cell>
          <cell r="Q28" t="str">
            <v>-</v>
          </cell>
        </row>
        <row r="29">
          <cell r="A29">
            <v>23</v>
          </cell>
          <cell r="B29" t="str">
            <v>Full-size Diesel Truck (5 gph)</v>
          </cell>
          <cell r="C29">
            <v>50000</v>
          </cell>
          <cell r="D29">
            <v>18.8</v>
          </cell>
          <cell r="E29">
            <v>5.48</v>
          </cell>
          <cell r="F29">
            <v>24.28</v>
          </cell>
          <cell r="G29">
            <v>13.97</v>
          </cell>
          <cell r="H29">
            <v>38.25</v>
          </cell>
          <cell r="I29" t="str">
            <v>-</v>
          </cell>
          <cell r="J29" t="str">
            <v>-</v>
          </cell>
          <cell r="K29" t="str">
            <v>-</v>
          </cell>
          <cell r="L29" t="str">
            <v>-</v>
          </cell>
          <cell r="M29" t="str">
            <v>-</v>
          </cell>
          <cell r="N29" t="str">
            <v>-</v>
          </cell>
          <cell r="O29" t="str">
            <v>-</v>
          </cell>
          <cell r="P29" t="str">
            <v>-</v>
          </cell>
          <cell r="Q29" t="str">
            <v>-</v>
          </cell>
        </row>
        <row r="30">
          <cell r="A30">
            <v>25</v>
          </cell>
          <cell r="B30" t="str">
            <v>Skid-Steer Loader</v>
          </cell>
          <cell r="C30">
            <v>26000</v>
          </cell>
          <cell r="D30">
            <v>9.72</v>
          </cell>
          <cell r="E30">
            <v>0.21</v>
          </cell>
          <cell r="F30">
            <v>9.93</v>
          </cell>
          <cell r="G30">
            <v>52.21</v>
          </cell>
          <cell r="H30">
            <v>62.14</v>
          </cell>
          <cell r="I30" t="str">
            <v>-</v>
          </cell>
          <cell r="J30" t="str">
            <v>-</v>
          </cell>
          <cell r="K30" t="str">
            <v>-</v>
          </cell>
          <cell r="L30" t="str">
            <v>-</v>
          </cell>
          <cell r="M30" t="str">
            <v>-</v>
          </cell>
          <cell r="N30" t="str">
            <v>-</v>
          </cell>
          <cell r="O30" t="str">
            <v>-</v>
          </cell>
          <cell r="P30" t="str">
            <v>-</v>
          </cell>
          <cell r="Q30" t="str">
            <v>-</v>
          </cell>
        </row>
        <row r="31">
          <cell r="A31" t="str">
            <v>SELF-PROPELLED ITEMS (cost per acre &amp;/or hour)</v>
          </cell>
        </row>
        <row r="32">
          <cell r="A32">
            <v>31</v>
          </cell>
          <cell r="B32" t="str">
            <v>COMBINE (225 HP)</v>
          </cell>
          <cell r="C32">
            <v>187000</v>
          </cell>
          <cell r="D32">
            <v>35.4</v>
          </cell>
          <cell r="E32">
            <v>39.74</v>
          </cell>
          <cell r="F32">
            <v>75.13</v>
          </cell>
          <cell r="G32">
            <v>132.05</v>
          </cell>
          <cell r="H32">
            <v>207.18</v>
          </cell>
          <cell r="I32" t="str">
            <v>-</v>
          </cell>
          <cell r="J32" t="str">
            <v>-</v>
          </cell>
          <cell r="K32" t="str">
            <v>-</v>
          </cell>
          <cell r="L32" t="str">
            <v>-</v>
          </cell>
          <cell r="M32" t="str">
            <v>-</v>
          </cell>
          <cell r="N32" t="str">
            <v>-</v>
          </cell>
          <cell r="O32" t="str">
            <v>-</v>
          </cell>
          <cell r="P32" t="str">
            <v>-</v>
          </cell>
          <cell r="Q32" t="str">
            <v>-</v>
          </cell>
        </row>
        <row r="33">
          <cell r="A33">
            <v>35</v>
          </cell>
          <cell r="B33" t="str">
            <v>Used COMBINE (150 HP)</v>
          </cell>
          <cell r="C33">
            <v>92500</v>
          </cell>
          <cell r="D33">
            <v>23.6</v>
          </cell>
          <cell r="E33">
            <v>6.29</v>
          </cell>
          <cell r="F33">
            <v>29.89</v>
          </cell>
          <cell r="G33">
            <v>106.75</v>
          </cell>
          <cell r="H33">
            <v>136.64</v>
          </cell>
          <cell r="I33">
            <v>0.33</v>
          </cell>
          <cell r="J33" t="str">
            <v>-</v>
          </cell>
          <cell r="K33" t="str">
            <v>-</v>
          </cell>
          <cell r="L33" t="str">
            <v>-</v>
          </cell>
          <cell r="M33">
            <v>7.79</v>
          </cell>
          <cell r="N33">
            <v>2.08</v>
          </cell>
          <cell r="O33">
            <v>9.86</v>
          </cell>
          <cell r="P33">
            <v>35.23</v>
          </cell>
          <cell r="Q33">
            <v>45.089999999999996</v>
          </cell>
        </row>
        <row r="34">
          <cell r="A34">
            <v>36</v>
          </cell>
          <cell r="B34" t="str">
            <v>COMBINE LARGE (275 HP)</v>
          </cell>
          <cell r="C34">
            <v>241608</v>
          </cell>
          <cell r="D34">
            <v>43.26</v>
          </cell>
          <cell r="E34">
            <v>51.34</v>
          </cell>
          <cell r="F34">
            <v>94.6</v>
          </cell>
          <cell r="G34">
            <v>170.61</v>
          </cell>
          <cell r="H34">
            <v>265.21000000000004</v>
          </cell>
          <cell r="I34" t="str">
            <v>-</v>
          </cell>
          <cell r="J34" t="str">
            <v>-</v>
          </cell>
          <cell r="K34" t="str">
            <v>-</v>
          </cell>
          <cell r="L34" t="str">
            <v>-</v>
          </cell>
          <cell r="M34" t="str">
            <v>-</v>
          </cell>
          <cell r="N34" t="str">
            <v>-</v>
          </cell>
          <cell r="O34" t="str">
            <v>-</v>
          </cell>
          <cell r="P34" t="str">
            <v>-</v>
          </cell>
          <cell r="Q34" t="str">
            <v>-</v>
          </cell>
        </row>
        <row r="35">
          <cell r="A35">
            <v>37</v>
          </cell>
          <cell r="B35" t="str">
            <v>COMBINE LARGE (275 HP) DC</v>
          </cell>
          <cell r="C35">
            <v>241608</v>
          </cell>
          <cell r="D35">
            <v>43.26</v>
          </cell>
          <cell r="E35">
            <v>53.17</v>
          </cell>
          <cell r="F35">
            <v>96.43</v>
          </cell>
          <cell r="G35">
            <v>120.45</v>
          </cell>
          <cell r="H35">
            <v>216.88</v>
          </cell>
          <cell r="I35" t="str">
            <v>-</v>
          </cell>
          <cell r="J35" t="str">
            <v>-</v>
          </cell>
          <cell r="K35" t="str">
            <v>-</v>
          </cell>
          <cell r="L35" t="str">
            <v>-</v>
          </cell>
          <cell r="M35" t="str">
            <v>-</v>
          </cell>
          <cell r="N35" t="str">
            <v>-</v>
          </cell>
          <cell r="O35" t="str">
            <v>-</v>
          </cell>
          <cell r="P35" t="str">
            <v>-</v>
          </cell>
          <cell r="Q35" t="str">
            <v>-</v>
          </cell>
        </row>
        <row r="36">
          <cell r="A36">
            <v>40</v>
          </cell>
          <cell r="B36" t="str">
            <v>Used COMBINE LARGE (250HP)</v>
          </cell>
          <cell r="C36">
            <v>115000</v>
          </cell>
          <cell r="D36">
            <v>39.33</v>
          </cell>
          <cell r="E36">
            <v>7.82</v>
          </cell>
          <cell r="F36">
            <v>47.15</v>
          </cell>
          <cell r="G36">
            <v>132.72</v>
          </cell>
          <cell r="H36">
            <v>179.87</v>
          </cell>
          <cell r="I36">
            <v>0.2</v>
          </cell>
          <cell r="J36" t="str">
            <v>-</v>
          </cell>
          <cell r="K36" t="str">
            <v>-</v>
          </cell>
          <cell r="L36" t="str">
            <v>-</v>
          </cell>
          <cell r="M36">
            <v>7.87</v>
          </cell>
          <cell r="N36">
            <v>1.56</v>
          </cell>
          <cell r="O36">
            <v>9.43</v>
          </cell>
          <cell r="P36">
            <v>26.54</v>
          </cell>
          <cell r="Q36">
            <v>35.97</v>
          </cell>
        </row>
        <row r="37">
          <cell r="A37">
            <v>41</v>
          </cell>
          <cell r="B37" t="str">
            <v>Forage Harvestor 2-Row KP (300HP)</v>
          </cell>
          <cell r="C37">
            <v>149000</v>
          </cell>
          <cell r="D37">
            <v>47.2</v>
          </cell>
          <cell r="E37">
            <v>21.12</v>
          </cell>
          <cell r="F37">
            <v>68.32</v>
          </cell>
          <cell r="G37">
            <v>85.17</v>
          </cell>
          <cell r="H37">
            <v>153.49</v>
          </cell>
          <cell r="I37">
            <v>0.65</v>
          </cell>
          <cell r="J37" t="str">
            <v>-</v>
          </cell>
          <cell r="K37" t="str">
            <v>-</v>
          </cell>
          <cell r="L37" t="str">
            <v>-</v>
          </cell>
          <cell r="M37">
            <v>30.68</v>
          </cell>
          <cell r="N37">
            <v>13.73</v>
          </cell>
          <cell r="O37">
            <v>44.41</v>
          </cell>
          <cell r="P37">
            <v>55.36</v>
          </cell>
          <cell r="Q37">
            <v>99.77</v>
          </cell>
        </row>
        <row r="38">
          <cell r="A38">
            <v>42</v>
          </cell>
          <cell r="B38" t="str">
            <v>Forage Harvestor 4-Row KP (400HP)</v>
          </cell>
          <cell r="C38">
            <v>215000</v>
          </cell>
          <cell r="D38">
            <v>62.93</v>
          </cell>
          <cell r="E38">
            <v>30.48</v>
          </cell>
          <cell r="F38">
            <v>93.4</v>
          </cell>
          <cell r="G38">
            <v>122.9</v>
          </cell>
          <cell r="H38">
            <v>216.3</v>
          </cell>
          <cell r="I38">
            <v>0.39</v>
          </cell>
          <cell r="J38" t="str">
            <v>-</v>
          </cell>
          <cell r="K38" t="str">
            <v>-</v>
          </cell>
          <cell r="L38" t="str">
            <v>-</v>
          </cell>
          <cell r="M38">
            <v>24.54</v>
          </cell>
          <cell r="N38">
            <v>11.89</v>
          </cell>
          <cell r="O38">
            <v>36.43</v>
          </cell>
          <cell r="P38">
            <v>47.93</v>
          </cell>
          <cell r="Q38">
            <v>84.36</v>
          </cell>
        </row>
        <row r="39">
          <cell r="A39">
            <v>51</v>
          </cell>
          <cell r="B39" t="str">
            <v>Used 185HP COTTON PICKER </v>
          </cell>
          <cell r="C39">
            <v>240000</v>
          </cell>
          <cell r="D39">
            <v>37.76</v>
          </cell>
          <cell r="E39">
            <v>81.07</v>
          </cell>
          <cell r="F39">
            <v>118.82</v>
          </cell>
          <cell r="G39">
            <v>133.06</v>
          </cell>
          <cell r="H39">
            <v>251.88</v>
          </cell>
          <cell r="I39">
            <v>0.33</v>
          </cell>
          <cell r="J39" t="str">
            <v>-</v>
          </cell>
          <cell r="K39" t="str">
            <v>-</v>
          </cell>
          <cell r="L39" t="str">
            <v>-</v>
          </cell>
          <cell r="M39">
            <v>12.46</v>
          </cell>
          <cell r="N39">
            <v>26.75</v>
          </cell>
          <cell r="O39">
            <v>39.21</v>
          </cell>
          <cell r="P39">
            <v>43.91</v>
          </cell>
          <cell r="Q39">
            <v>83.12</v>
          </cell>
        </row>
        <row r="40">
          <cell r="A40">
            <v>52</v>
          </cell>
          <cell r="B40" t="str">
            <v>COTTON PICKER 6-ROW</v>
          </cell>
          <cell r="C40">
            <v>266000</v>
          </cell>
          <cell r="D40">
            <v>41.85</v>
          </cell>
          <cell r="E40">
            <v>87.08</v>
          </cell>
          <cell r="F40">
            <v>128.93</v>
          </cell>
          <cell r="G40">
            <v>208.55</v>
          </cell>
          <cell r="H40">
            <v>337.48</v>
          </cell>
          <cell r="I40">
            <v>0.22</v>
          </cell>
          <cell r="J40" t="str">
            <v>-</v>
          </cell>
          <cell r="K40" t="str">
            <v>-</v>
          </cell>
          <cell r="L40" t="str">
            <v>-</v>
          </cell>
          <cell r="M40">
            <v>9.21</v>
          </cell>
          <cell r="N40">
            <v>19.16</v>
          </cell>
          <cell r="O40">
            <v>28.36</v>
          </cell>
          <cell r="P40">
            <v>45.88</v>
          </cell>
          <cell r="Q40">
            <v>74.24000000000001</v>
          </cell>
        </row>
        <row r="41">
          <cell r="A41">
            <v>53</v>
          </cell>
          <cell r="B41" t="str">
            <v>COTTON STRIPPER</v>
          </cell>
          <cell r="C41">
            <v>132000</v>
          </cell>
          <cell r="D41">
            <v>20.77</v>
          </cell>
          <cell r="E41">
            <v>43.21</v>
          </cell>
          <cell r="F41">
            <v>63.98</v>
          </cell>
          <cell r="G41">
            <v>103.49</v>
          </cell>
          <cell r="H41">
            <v>167.47</v>
          </cell>
          <cell r="I41">
            <v>0.28</v>
          </cell>
          <cell r="J41" t="str">
            <v>-</v>
          </cell>
          <cell r="K41" t="str">
            <v>-</v>
          </cell>
          <cell r="L41" t="str">
            <v>-</v>
          </cell>
          <cell r="M41">
            <v>5.82</v>
          </cell>
          <cell r="N41">
            <v>12.1</v>
          </cell>
          <cell r="O41">
            <v>17.91</v>
          </cell>
          <cell r="P41">
            <v>28.98</v>
          </cell>
          <cell r="Q41">
            <v>46.89</v>
          </cell>
        </row>
        <row r="42">
          <cell r="A42">
            <v>61</v>
          </cell>
          <cell r="B42" t="str">
            <v>TOBACCO COMBINE 1-ROW</v>
          </cell>
          <cell r="C42">
            <v>68500</v>
          </cell>
          <cell r="D42">
            <v>10.78</v>
          </cell>
          <cell r="E42">
            <v>23.14</v>
          </cell>
          <cell r="F42">
            <v>33.91</v>
          </cell>
          <cell r="G42">
            <v>41.02</v>
          </cell>
          <cell r="H42">
            <v>74.93</v>
          </cell>
          <cell r="I42">
            <v>1.56</v>
          </cell>
          <cell r="J42" t="str">
            <v>-</v>
          </cell>
          <cell r="K42" t="str">
            <v>-</v>
          </cell>
          <cell r="L42" t="str">
            <v>-</v>
          </cell>
          <cell r="M42">
            <v>16.82</v>
          </cell>
          <cell r="N42">
            <v>36.1</v>
          </cell>
          <cell r="O42">
            <v>52.9</v>
          </cell>
          <cell r="P42">
            <v>63.99</v>
          </cell>
          <cell r="Q42">
            <v>116.89</v>
          </cell>
        </row>
        <row r="43">
          <cell r="A43">
            <v>62</v>
          </cell>
          <cell r="B43" t="str">
            <v>TOBACCO COMBINE 2-ROW</v>
          </cell>
          <cell r="C43">
            <v>82500</v>
          </cell>
          <cell r="D43">
            <v>12.98</v>
          </cell>
          <cell r="E43">
            <v>27.87</v>
          </cell>
          <cell r="F43">
            <v>40.85</v>
          </cell>
          <cell r="G43">
            <v>49.4</v>
          </cell>
          <cell r="H43">
            <v>90.25</v>
          </cell>
          <cell r="I43">
            <v>1.04</v>
          </cell>
          <cell r="J43" t="str">
            <v>-</v>
          </cell>
          <cell r="K43" t="str">
            <v>-</v>
          </cell>
          <cell r="L43" t="str">
            <v>-</v>
          </cell>
          <cell r="M43">
            <v>13.5</v>
          </cell>
          <cell r="N43">
            <v>28.98</v>
          </cell>
          <cell r="O43">
            <v>42.48</v>
          </cell>
          <cell r="P43">
            <v>51.38</v>
          </cell>
          <cell r="Q43">
            <v>93.86</v>
          </cell>
        </row>
        <row r="44">
          <cell r="A44">
            <v>71</v>
          </cell>
          <cell r="B44" t="str">
            <v>VEGETABLE PICKER  1-ROW</v>
          </cell>
          <cell r="C44">
            <v>38000</v>
          </cell>
          <cell r="D44">
            <v>5.98</v>
          </cell>
          <cell r="E44">
            <v>18.6</v>
          </cell>
          <cell r="F44">
            <v>24.58</v>
          </cell>
          <cell r="G44">
            <v>19.98</v>
          </cell>
          <cell r="H44">
            <v>44.56</v>
          </cell>
          <cell r="I44">
            <v>2.36</v>
          </cell>
          <cell r="J44" t="str">
            <v>-</v>
          </cell>
          <cell r="K44" t="str">
            <v>-</v>
          </cell>
          <cell r="L44" t="str">
            <v>-</v>
          </cell>
          <cell r="M44">
            <v>14.11</v>
          </cell>
          <cell r="N44">
            <v>43.9</v>
          </cell>
          <cell r="O44">
            <v>58.01</v>
          </cell>
          <cell r="P44">
            <v>47.15</v>
          </cell>
          <cell r="Q44">
            <v>105.16</v>
          </cell>
        </row>
        <row r="45">
          <cell r="A45">
            <v>72</v>
          </cell>
          <cell r="B45" t="str">
            <v>VEGETABLE PICKER  4-ROW</v>
          </cell>
          <cell r="C45">
            <v>260000</v>
          </cell>
          <cell r="D45">
            <v>40.9</v>
          </cell>
          <cell r="E45">
            <v>65.43</v>
          </cell>
          <cell r="F45">
            <v>65.43</v>
          </cell>
          <cell r="G45">
            <v>187.51</v>
          </cell>
          <cell r="H45">
            <v>252.94</v>
          </cell>
          <cell r="I45">
            <v>0.98</v>
          </cell>
          <cell r="J45" t="str">
            <v>-</v>
          </cell>
          <cell r="K45" t="str">
            <v>-</v>
          </cell>
          <cell r="L45" t="str">
            <v>-</v>
          </cell>
          <cell r="M45">
            <v>40.08</v>
          </cell>
          <cell r="N45">
            <v>64.12</v>
          </cell>
          <cell r="O45">
            <v>64.12</v>
          </cell>
          <cell r="P45">
            <v>183.76</v>
          </cell>
          <cell r="Q45">
            <v>247.88</v>
          </cell>
        </row>
        <row r="46">
          <cell r="A46">
            <v>76</v>
          </cell>
          <cell r="B46" t="str">
            <v>Peanut Harvestor (215 HP)</v>
          </cell>
          <cell r="C46">
            <v>115750</v>
          </cell>
          <cell r="D46">
            <v>18.21</v>
          </cell>
          <cell r="E46">
            <v>57.02</v>
          </cell>
          <cell r="F46">
            <v>75.23</v>
          </cell>
          <cell r="G46">
            <v>54.93</v>
          </cell>
          <cell r="H46">
            <v>130.16</v>
          </cell>
          <cell r="I46">
            <v>0.76</v>
          </cell>
          <cell r="J46" t="str">
            <v>-</v>
          </cell>
          <cell r="K46" t="str">
            <v>-</v>
          </cell>
          <cell r="L46" t="str">
            <v>-</v>
          </cell>
          <cell r="M46">
            <v>13.84</v>
          </cell>
          <cell r="N46">
            <v>43.34</v>
          </cell>
          <cell r="O46">
            <v>57.17</v>
          </cell>
          <cell r="P46">
            <v>41.75</v>
          </cell>
          <cell r="Q46">
            <v>98.92</v>
          </cell>
        </row>
        <row r="47">
          <cell r="A47">
            <v>80</v>
          </cell>
          <cell r="B47" t="str">
            <v>Self-propelled Sprayer (800 gal. - 90FT)</v>
          </cell>
          <cell r="C47">
            <v>186700</v>
          </cell>
          <cell r="D47">
            <v>31.46</v>
          </cell>
          <cell r="E47">
            <v>8.17</v>
          </cell>
          <cell r="F47">
            <v>39.63</v>
          </cell>
          <cell r="G47">
            <v>82.68</v>
          </cell>
          <cell r="H47">
            <v>122.31</v>
          </cell>
          <cell r="I47">
            <v>0.02</v>
          </cell>
          <cell r="J47" t="str">
            <v>-</v>
          </cell>
          <cell r="K47" t="str">
            <v>-</v>
          </cell>
          <cell r="L47" t="str">
            <v>-</v>
          </cell>
          <cell r="M47">
            <v>0.63</v>
          </cell>
          <cell r="N47">
            <v>0.16</v>
          </cell>
          <cell r="O47">
            <v>0.79</v>
          </cell>
          <cell r="P47">
            <v>1.65</v>
          </cell>
          <cell r="Q47">
            <v>2.44</v>
          </cell>
        </row>
        <row r="48">
          <cell r="A48">
            <v>81</v>
          </cell>
          <cell r="B48" t="str">
            <v>HIBOY (200HP - 60FT)</v>
          </cell>
          <cell r="C48">
            <v>162500</v>
          </cell>
          <cell r="D48">
            <v>31.46</v>
          </cell>
          <cell r="E48">
            <v>7.11</v>
          </cell>
          <cell r="F48">
            <v>38.57</v>
          </cell>
          <cell r="G48">
            <v>71.96</v>
          </cell>
          <cell r="H48">
            <v>110.53</v>
          </cell>
          <cell r="I48">
            <v>0.03</v>
          </cell>
          <cell r="J48" t="str">
            <v>-</v>
          </cell>
          <cell r="K48" t="str">
            <v>-</v>
          </cell>
          <cell r="L48" t="str">
            <v>-</v>
          </cell>
          <cell r="M48">
            <v>0.94</v>
          </cell>
          <cell r="N48">
            <v>0.21</v>
          </cell>
          <cell r="O48">
            <v>1.16</v>
          </cell>
          <cell r="P48">
            <v>2.16</v>
          </cell>
          <cell r="Q48">
            <v>3.3200000000000003</v>
          </cell>
        </row>
        <row r="49">
          <cell r="A49">
            <v>90</v>
          </cell>
          <cell r="B49" t="str">
            <v>SP BALE WAGON (170 HP)</v>
          </cell>
          <cell r="C49">
            <v>120000</v>
          </cell>
          <cell r="D49">
            <v>26.74</v>
          </cell>
          <cell r="E49">
            <v>5.25</v>
          </cell>
          <cell r="F49">
            <v>31.99</v>
          </cell>
          <cell r="G49">
            <v>53.14</v>
          </cell>
          <cell r="H49">
            <v>85.13</v>
          </cell>
          <cell r="I49">
            <v>0.12</v>
          </cell>
          <cell r="J49" t="str">
            <v>-</v>
          </cell>
          <cell r="K49" t="str">
            <v>-</v>
          </cell>
          <cell r="L49" t="str">
            <v>-</v>
          </cell>
          <cell r="M49">
            <v>3.21</v>
          </cell>
          <cell r="N49">
            <v>0.63</v>
          </cell>
          <cell r="O49">
            <v>3.84</v>
          </cell>
          <cell r="P49">
            <v>6.38</v>
          </cell>
          <cell r="Q49">
            <v>10.219999999999999</v>
          </cell>
        </row>
        <row r="50">
          <cell r="A50">
            <v>83</v>
          </cell>
          <cell r="B50" t="str">
            <v>Self-propelled Sprayer (500 gal. - 90FT)</v>
          </cell>
          <cell r="C50">
            <v>185000</v>
          </cell>
          <cell r="D50">
            <v>15.73</v>
          </cell>
          <cell r="E50">
            <v>8.09</v>
          </cell>
          <cell r="F50">
            <v>23.83</v>
          </cell>
          <cell r="G50">
            <v>81.92</v>
          </cell>
          <cell r="H50">
            <v>105.75</v>
          </cell>
          <cell r="I50">
            <v>0.04</v>
          </cell>
          <cell r="J50" t="str">
            <v>-</v>
          </cell>
          <cell r="K50" t="str">
            <v>-</v>
          </cell>
          <cell r="L50" t="str">
            <v>-</v>
          </cell>
          <cell r="M50">
            <v>0.63</v>
          </cell>
          <cell r="N50">
            <v>0.32</v>
          </cell>
          <cell r="O50">
            <v>0.95</v>
          </cell>
          <cell r="P50">
            <v>3.28</v>
          </cell>
          <cell r="Q50">
            <v>4.2299999999999995</v>
          </cell>
        </row>
        <row r="51">
          <cell r="A51">
            <v>90</v>
          </cell>
          <cell r="B51" t="str">
            <v>SP BALE WAGON (170 HP)</v>
          </cell>
          <cell r="C51">
            <v>120000</v>
          </cell>
          <cell r="D51">
            <v>26.74</v>
          </cell>
          <cell r="E51">
            <v>5.25</v>
          </cell>
          <cell r="F51">
            <v>31.99</v>
          </cell>
          <cell r="G51">
            <v>53.14</v>
          </cell>
          <cell r="H51">
            <v>85.13</v>
          </cell>
          <cell r="I51">
            <v>0.12</v>
          </cell>
          <cell r="J51" t="str">
            <v>-</v>
          </cell>
          <cell r="K51" t="str">
            <v>-</v>
          </cell>
          <cell r="L51" t="str">
            <v>-</v>
          </cell>
          <cell r="M51">
            <v>3.21</v>
          </cell>
          <cell r="N51">
            <v>0.63</v>
          </cell>
          <cell r="O51">
            <v>3.84</v>
          </cell>
          <cell r="P51">
            <v>6.38</v>
          </cell>
          <cell r="Q51">
            <v>10.219999999999999</v>
          </cell>
        </row>
        <row r="53">
          <cell r="A53" t="str">
            <v>DRAWN OR ATTACHED IMPLEMENTS</v>
          </cell>
        </row>
        <row r="54">
          <cell r="A54">
            <v>101.2</v>
          </cell>
          <cell r="B54" t="str">
            <v>55HP + 2-18" Reversable Plow</v>
          </cell>
          <cell r="C54">
            <v>3125</v>
          </cell>
          <cell r="E54">
            <v>3.4</v>
          </cell>
          <cell r="F54">
            <v>3.4</v>
          </cell>
          <cell r="G54">
            <v>1.78</v>
          </cell>
          <cell r="H54">
            <v>5.18</v>
          </cell>
          <cell r="I54">
            <v>0.76</v>
          </cell>
          <cell r="J54">
            <v>2.58</v>
          </cell>
          <cell r="K54">
            <v>1.35</v>
          </cell>
          <cell r="L54">
            <v>3.93</v>
          </cell>
          <cell r="M54">
            <v>6.57</v>
          </cell>
          <cell r="N54">
            <v>4.15</v>
          </cell>
          <cell r="O54">
            <v>10.72</v>
          </cell>
          <cell r="P54">
            <v>5.47</v>
          </cell>
          <cell r="Q54">
            <v>16.19</v>
          </cell>
        </row>
        <row r="55">
          <cell r="A55">
            <v>101.3</v>
          </cell>
          <cell r="B55" t="str">
            <v>75HP + 3-18" Reversable Plow</v>
          </cell>
          <cell r="C55">
            <v>5668</v>
          </cell>
          <cell r="E55">
            <v>6.16</v>
          </cell>
          <cell r="F55">
            <v>6.16</v>
          </cell>
          <cell r="G55">
            <v>3.22</v>
          </cell>
          <cell r="H55">
            <v>9.38</v>
          </cell>
          <cell r="I55">
            <v>0.56</v>
          </cell>
          <cell r="J55">
            <v>3.45</v>
          </cell>
          <cell r="K55">
            <v>1.8</v>
          </cell>
          <cell r="L55">
            <v>5.25</v>
          </cell>
          <cell r="M55">
            <v>6.61</v>
          </cell>
          <cell r="N55">
            <v>5.42</v>
          </cell>
          <cell r="O55">
            <v>12.03</v>
          </cell>
          <cell r="P55">
            <v>7</v>
          </cell>
          <cell r="Q55">
            <v>19.03</v>
          </cell>
        </row>
        <row r="56">
          <cell r="A56">
            <v>101.4</v>
          </cell>
          <cell r="B56" t="str">
            <v>100HP + Plow 4-18"</v>
          </cell>
          <cell r="C56">
            <v>16504.5</v>
          </cell>
          <cell r="E56">
            <v>17.93</v>
          </cell>
          <cell r="F56">
            <v>17.93</v>
          </cell>
          <cell r="G56">
            <v>9.38</v>
          </cell>
          <cell r="H56">
            <v>27.310000000000002</v>
          </cell>
          <cell r="I56">
            <v>0.42</v>
          </cell>
          <cell r="J56">
            <v>7.53</v>
          </cell>
          <cell r="K56">
            <v>3.94</v>
          </cell>
          <cell r="L56">
            <v>11.47</v>
          </cell>
          <cell r="M56">
            <v>6.61</v>
          </cell>
          <cell r="N56">
            <v>9.76</v>
          </cell>
          <cell r="O56">
            <v>16.37</v>
          </cell>
          <cell r="P56">
            <v>9.7</v>
          </cell>
          <cell r="Q56">
            <v>26.07</v>
          </cell>
        </row>
        <row r="57">
          <cell r="A57">
            <v>101.5</v>
          </cell>
          <cell r="B57" t="str">
            <v>120HP + Plow 5-18"</v>
          </cell>
          <cell r="C57">
            <v>18748.5</v>
          </cell>
          <cell r="E57">
            <v>20.37</v>
          </cell>
          <cell r="F57">
            <v>20.37</v>
          </cell>
          <cell r="G57">
            <v>10.65</v>
          </cell>
          <cell r="H57">
            <v>31.020000000000003</v>
          </cell>
          <cell r="I57">
            <v>0.34</v>
          </cell>
          <cell r="J57">
            <v>6.93</v>
          </cell>
          <cell r="K57">
            <v>3.62</v>
          </cell>
          <cell r="L57">
            <v>10.55</v>
          </cell>
          <cell r="M57">
            <v>6.42</v>
          </cell>
          <cell r="N57">
            <v>9.6</v>
          </cell>
          <cell r="O57">
            <v>16.02</v>
          </cell>
          <cell r="P57">
            <v>10.53</v>
          </cell>
          <cell r="Q57">
            <v>26.549999999999997</v>
          </cell>
        </row>
        <row r="58">
          <cell r="A58">
            <v>101.6</v>
          </cell>
          <cell r="B58" t="str">
            <v>140HP + Plow 6-18"</v>
          </cell>
          <cell r="C58">
            <v>21026</v>
          </cell>
          <cell r="E58">
            <v>22.84</v>
          </cell>
          <cell r="F58">
            <v>22.84</v>
          </cell>
          <cell r="G58">
            <v>11.94</v>
          </cell>
          <cell r="H58">
            <v>34.78</v>
          </cell>
          <cell r="I58">
            <v>0.28</v>
          </cell>
          <cell r="J58">
            <v>6.4</v>
          </cell>
          <cell r="K58">
            <v>3.34</v>
          </cell>
          <cell r="L58">
            <v>9.74</v>
          </cell>
          <cell r="M58">
            <v>6.17</v>
          </cell>
          <cell r="N58">
            <v>8.77</v>
          </cell>
          <cell r="O58">
            <v>14.94</v>
          </cell>
          <cell r="P58">
            <v>9.47</v>
          </cell>
          <cell r="Q58">
            <v>24.41</v>
          </cell>
        </row>
        <row r="59">
          <cell r="A59">
            <v>102.2</v>
          </cell>
          <cell r="B59" t="str">
            <v>100MFWD + 4-18" Reversable Plow</v>
          </cell>
          <cell r="C59">
            <v>8519</v>
          </cell>
          <cell r="E59">
            <v>9.26</v>
          </cell>
          <cell r="F59">
            <v>9.26</v>
          </cell>
          <cell r="G59">
            <v>4.84</v>
          </cell>
          <cell r="H59">
            <v>14.1</v>
          </cell>
          <cell r="I59">
            <v>0.42</v>
          </cell>
          <cell r="J59">
            <v>3.89</v>
          </cell>
          <cell r="K59">
            <v>2.03</v>
          </cell>
          <cell r="L59">
            <v>5.92</v>
          </cell>
          <cell r="M59">
            <v>6.61</v>
          </cell>
          <cell r="N59">
            <v>6.22</v>
          </cell>
          <cell r="O59">
            <v>12.83</v>
          </cell>
          <cell r="P59">
            <v>7.69</v>
          </cell>
          <cell r="Q59">
            <v>20.52</v>
          </cell>
        </row>
        <row r="60">
          <cell r="A60">
            <v>102.3</v>
          </cell>
          <cell r="B60" t="str">
            <v>120MFWD + 5-18" Reversable Plow</v>
          </cell>
          <cell r="C60">
            <v>10154</v>
          </cell>
          <cell r="E60">
            <v>11.03</v>
          </cell>
          <cell r="F60">
            <v>11.03</v>
          </cell>
          <cell r="G60">
            <v>5.77</v>
          </cell>
          <cell r="H60">
            <v>16.799999999999997</v>
          </cell>
          <cell r="I60">
            <v>0.34</v>
          </cell>
          <cell r="J60">
            <v>3.75</v>
          </cell>
          <cell r="K60">
            <v>1.96</v>
          </cell>
          <cell r="L60">
            <v>5.71</v>
          </cell>
          <cell r="M60">
            <v>6.42</v>
          </cell>
          <cell r="N60">
            <v>6.54</v>
          </cell>
          <cell r="O60">
            <v>12.96</v>
          </cell>
          <cell r="P60">
            <v>8.73</v>
          </cell>
          <cell r="Q60">
            <v>21.69</v>
          </cell>
        </row>
        <row r="61">
          <cell r="A61">
            <v>102.4</v>
          </cell>
          <cell r="B61" t="str">
            <v>140MFWD + 6-18" Reversable Plow</v>
          </cell>
          <cell r="C61">
            <v>20250</v>
          </cell>
          <cell r="E61">
            <v>22</v>
          </cell>
          <cell r="F61">
            <v>22</v>
          </cell>
          <cell r="G61">
            <v>11.5</v>
          </cell>
          <cell r="H61">
            <v>33.5</v>
          </cell>
          <cell r="I61">
            <v>0.28</v>
          </cell>
          <cell r="J61">
            <v>6.16</v>
          </cell>
          <cell r="K61">
            <v>3.22</v>
          </cell>
          <cell r="L61">
            <v>9.38</v>
          </cell>
          <cell r="M61">
            <v>6.17</v>
          </cell>
          <cell r="N61">
            <v>8.71</v>
          </cell>
          <cell r="O61">
            <v>14.88</v>
          </cell>
          <cell r="P61">
            <v>9.42</v>
          </cell>
          <cell r="Q61">
            <v>24.3</v>
          </cell>
        </row>
        <row r="62">
          <cell r="A62">
            <v>103.1</v>
          </cell>
          <cell r="B62" t="str">
            <v>55HP + Chisel Plow 5 Shank</v>
          </cell>
          <cell r="C62">
            <v>4125</v>
          </cell>
          <cell r="E62">
            <v>1.9</v>
          </cell>
          <cell r="F62">
            <v>1.9</v>
          </cell>
          <cell r="G62">
            <v>3.91</v>
          </cell>
          <cell r="H62">
            <v>5.8100000000000005</v>
          </cell>
          <cell r="I62">
            <v>0.49</v>
          </cell>
          <cell r="J62">
            <v>0.93</v>
          </cell>
          <cell r="K62">
            <v>1.92</v>
          </cell>
          <cell r="L62">
            <v>2.85</v>
          </cell>
          <cell r="M62">
            <v>4.24</v>
          </cell>
          <cell r="N62">
            <v>1.94</v>
          </cell>
          <cell r="O62">
            <v>6.18</v>
          </cell>
          <cell r="P62">
            <v>4.57</v>
          </cell>
          <cell r="Q62">
            <v>10.75</v>
          </cell>
        </row>
        <row r="63">
          <cell r="A63">
            <v>103.2</v>
          </cell>
          <cell r="B63" t="str">
            <v>55MFWD + Chisel Plow 7 Shank</v>
          </cell>
          <cell r="C63">
            <v>5250</v>
          </cell>
          <cell r="E63">
            <v>2.42</v>
          </cell>
          <cell r="F63">
            <v>2.42</v>
          </cell>
          <cell r="G63">
            <v>4.97</v>
          </cell>
          <cell r="H63">
            <v>7.39</v>
          </cell>
          <cell r="I63">
            <v>0.35</v>
          </cell>
          <cell r="J63">
            <v>0.85</v>
          </cell>
          <cell r="K63">
            <v>1.74</v>
          </cell>
          <cell r="L63">
            <v>2.59</v>
          </cell>
          <cell r="M63">
            <v>3.03</v>
          </cell>
          <cell r="N63">
            <v>1.86</v>
          </cell>
          <cell r="O63">
            <v>4.89</v>
          </cell>
          <cell r="P63">
            <v>4.23</v>
          </cell>
          <cell r="Q63">
            <v>9.120000000000001</v>
          </cell>
        </row>
        <row r="64">
          <cell r="A64">
            <v>103.3</v>
          </cell>
          <cell r="B64" t="str">
            <v>75HP + Chisel Plow 9 Shank</v>
          </cell>
          <cell r="C64">
            <v>6425</v>
          </cell>
          <cell r="E64">
            <v>2.96</v>
          </cell>
          <cell r="F64">
            <v>2.96</v>
          </cell>
          <cell r="G64">
            <v>6.08</v>
          </cell>
          <cell r="H64">
            <v>9.04</v>
          </cell>
          <cell r="I64">
            <v>0.27</v>
          </cell>
          <cell r="J64">
            <v>0.8</v>
          </cell>
          <cell r="K64">
            <v>1.64</v>
          </cell>
          <cell r="L64">
            <v>2.44</v>
          </cell>
          <cell r="M64">
            <v>3.19</v>
          </cell>
          <cell r="N64">
            <v>1.75</v>
          </cell>
          <cell r="O64">
            <v>4.94</v>
          </cell>
          <cell r="P64">
            <v>4.15</v>
          </cell>
          <cell r="Q64">
            <v>9.09</v>
          </cell>
        </row>
        <row r="65">
          <cell r="A65">
            <v>103.4</v>
          </cell>
          <cell r="B65" t="str">
            <v>75MFWD + Chisel Plow 11 Shank</v>
          </cell>
          <cell r="C65">
            <v>9950</v>
          </cell>
          <cell r="E65">
            <v>4.59</v>
          </cell>
          <cell r="F65">
            <v>4.59</v>
          </cell>
          <cell r="G65">
            <v>9.42</v>
          </cell>
          <cell r="H65">
            <v>14.01</v>
          </cell>
          <cell r="I65">
            <v>0.22</v>
          </cell>
          <cell r="J65">
            <v>1.01</v>
          </cell>
          <cell r="K65">
            <v>2.07</v>
          </cell>
          <cell r="L65">
            <v>3.08</v>
          </cell>
          <cell r="M65">
            <v>2.6</v>
          </cell>
          <cell r="N65">
            <v>1.89</v>
          </cell>
          <cell r="O65">
            <v>4.49</v>
          </cell>
          <cell r="P65">
            <v>4.25</v>
          </cell>
          <cell r="Q65">
            <v>8.74</v>
          </cell>
        </row>
        <row r="66">
          <cell r="A66">
            <v>103.5</v>
          </cell>
          <cell r="B66" t="str">
            <v>100HP + Chisel Plow 13 Shank</v>
          </cell>
          <cell r="C66">
            <v>12800</v>
          </cell>
          <cell r="E66">
            <v>5.9</v>
          </cell>
          <cell r="F66">
            <v>5.9</v>
          </cell>
          <cell r="G66">
            <v>12.12</v>
          </cell>
          <cell r="H66">
            <v>18.02</v>
          </cell>
          <cell r="I66">
            <v>0.19</v>
          </cell>
          <cell r="J66">
            <v>1.12</v>
          </cell>
          <cell r="K66">
            <v>2.3</v>
          </cell>
          <cell r="L66">
            <v>3.42</v>
          </cell>
          <cell r="M66">
            <v>2.99</v>
          </cell>
          <cell r="N66">
            <v>2.13</v>
          </cell>
          <cell r="O66">
            <v>5.12</v>
          </cell>
          <cell r="P66">
            <v>4.91</v>
          </cell>
          <cell r="Q66">
            <v>10.030000000000001</v>
          </cell>
        </row>
        <row r="67">
          <cell r="A67">
            <v>103.6</v>
          </cell>
          <cell r="B67" t="str">
            <v>120HP + Chisel Plow 15 Shank</v>
          </cell>
          <cell r="C67">
            <v>15000</v>
          </cell>
          <cell r="E67">
            <v>6.91</v>
          </cell>
          <cell r="F67">
            <v>6.91</v>
          </cell>
          <cell r="G67">
            <v>14.2</v>
          </cell>
          <cell r="H67">
            <v>21.11</v>
          </cell>
          <cell r="I67">
            <v>0.16</v>
          </cell>
          <cell r="J67">
            <v>1.11</v>
          </cell>
          <cell r="K67">
            <v>2.27</v>
          </cell>
          <cell r="L67">
            <v>3.38</v>
          </cell>
          <cell r="M67">
            <v>3.02</v>
          </cell>
          <cell r="N67">
            <v>2.37</v>
          </cell>
          <cell r="O67">
            <v>5.39</v>
          </cell>
          <cell r="P67">
            <v>5.52</v>
          </cell>
          <cell r="Q67">
            <v>10.91</v>
          </cell>
        </row>
        <row r="68">
          <cell r="A68">
            <v>103.7</v>
          </cell>
          <cell r="B68" t="str">
            <v>140HP + Chisel Plow 17 Shank</v>
          </cell>
          <cell r="C68">
            <v>17700</v>
          </cell>
          <cell r="E68">
            <v>8.16</v>
          </cell>
          <cell r="F68">
            <v>8.16</v>
          </cell>
          <cell r="G68">
            <v>16.76</v>
          </cell>
          <cell r="H68">
            <v>24.92</v>
          </cell>
          <cell r="I68">
            <v>0.14</v>
          </cell>
          <cell r="J68">
            <v>1.14</v>
          </cell>
          <cell r="K68">
            <v>2.35</v>
          </cell>
          <cell r="L68">
            <v>3.49</v>
          </cell>
          <cell r="M68">
            <v>3.08</v>
          </cell>
          <cell r="N68">
            <v>2.33</v>
          </cell>
          <cell r="O68">
            <v>5.41</v>
          </cell>
          <cell r="P68">
            <v>5.41</v>
          </cell>
          <cell r="Q68">
            <v>10.82</v>
          </cell>
        </row>
        <row r="69">
          <cell r="A69">
            <v>106</v>
          </cell>
          <cell r="B69" t="str">
            <v>55HP + Cultipacker - 13 FT</v>
          </cell>
          <cell r="C69">
            <v>2150</v>
          </cell>
          <cell r="E69">
            <v>0.51</v>
          </cell>
          <cell r="F69">
            <v>0.51</v>
          </cell>
          <cell r="G69">
            <v>3.32</v>
          </cell>
          <cell r="H69">
            <v>3.83</v>
          </cell>
          <cell r="I69">
            <v>0.2</v>
          </cell>
          <cell r="J69">
            <v>0.1</v>
          </cell>
          <cell r="K69">
            <v>0.66</v>
          </cell>
          <cell r="L69">
            <v>0.76</v>
          </cell>
          <cell r="M69">
            <v>1.73</v>
          </cell>
          <cell r="N69">
            <v>0.51</v>
          </cell>
          <cell r="O69">
            <v>2.24</v>
          </cell>
          <cell r="P69">
            <v>1.75</v>
          </cell>
          <cell r="Q69">
            <v>3.99</v>
          </cell>
        </row>
        <row r="70">
          <cell r="A70">
            <v>107</v>
          </cell>
          <cell r="B70" t="str">
            <v>100HP+ Seedbed Finisher</v>
          </cell>
          <cell r="C70">
            <v>7700</v>
          </cell>
          <cell r="E70">
            <v>10.74</v>
          </cell>
          <cell r="F70">
            <v>10.74</v>
          </cell>
          <cell r="G70">
            <v>6.44</v>
          </cell>
          <cell r="H70">
            <v>17.18</v>
          </cell>
          <cell r="I70">
            <v>0.11</v>
          </cell>
          <cell r="J70">
            <v>1.18</v>
          </cell>
          <cell r="K70">
            <v>0.71</v>
          </cell>
          <cell r="L70">
            <v>1.89</v>
          </cell>
          <cell r="M70">
            <v>1.73</v>
          </cell>
          <cell r="N70">
            <v>1.77</v>
          </cell>
          <cell r="O70">
            <v>3.5</v>
          </cell>
          <cell r="P70">
            <v>2.22</v>
          </cell>
          <cell r="Q70">
            <v>5.720000000000001</v>
          </cell>
        </row>
        <row r="71">
          <cell r="A71">
            <v>108.1</v>
          </cell>
          <cell r="B71" t="str">
            <v>75HP + Offset Disk 7 FT</v>
          </cell>
          <cell r="C71">
            <v>8025</v>
          </cell>
          <cell r="E71">
            <v>3.26</v>
          </cell>
          <cell r="F71">
            <v>3.26</v>
          </cell>
          <cell r="G71">
            <v>7.74</v>
          </cell>
          <cell r="H71">
            <v>11</v>
          </cell>
          <cell r="I71">
            <v>0.31</v>
          </cell>
          <cell r="J71">
            <v>1.01</v>
          </cell>
          <cell r="K71">
            <v>2.4</v>
          </cell>
          <cell r="L71">
            <v>3.41</v>
          </cell>
          <cell r="M71">
            <v>3.66</v>
          </cell>
          <cell r="N71">
            <v>2.1</v>
          </cell>
          <cell r="O71">
            <v>5.76</v>
          </cell>
          <cell r="P71">
            <v>5.28</v>
          </cell>
          <cell r="Q71">
            <v>11.04</v>
          </cell>
        </row>
        <row r="72">
          <cell r="A72">
            <v>108.2</v>
          </cell>
          <cell r="B72" t="str">
            <v>100HP + Offset Disk 12 FT</v>
          </cell>
          <cell r="C72">
            <v>14250</v>
          </cell>
          <cell r="E72">
            <v>5.79</v>
          </cell>
          <cell r="F72">
            <v>5.79</v>
          </cell>
          <cell r="G72">
            <v>13.75</v>
          </cell>
          <cell r="H72">
            <v>19.54</v>
          </cell>
          <cell r="I72">
            <v>0.18</v>
          </cell>
          <cell r="J72">
            <v>1.04</v>
          </cell>
          <cell r="K72">
            <v>2.48</v>
          </cell>
          <cell r="L72">
            <v>3.52</v>
          </cell>
          <cell r="M72">
            <v>2.83</v>
          </cell>
          <cell r="N72">
            <v>2</v>
          </cell>
          <cell r="O72">
            <v>4.83</v>
          </cell>
          <cell r="P72">
            <v>4.94</v>
          </cell>
          <cell r="Q72">
            <v>9.77</v>
          </cell>
        </row>
        <row r="73">
          <cell r="A73">
            <v>108.3</v>
          </cell>
          <cell r="B73" t="str">
            <v>140HP + Offset Disk 16 FT</v>
          </cell>
          <cell r="C73">
            <v>17350</v>
          </cell>
          <cell r="E73">
            <v>7.05</v>
          </cell>
          <cell r="F73">
            <v>7.05</v>
          </cell>
          <cell r="G73">
            <v>16.74</v>
          </cell>
          <cell r="H73">
            <v>23.79</v>
          </cell>
          <cell r="I73">
            <v>0.13</v>
          </cell>
          <cell r="J73">
            <v>0.92</v>
          </cell>
          <cell r="K73">
            <v>2.18</v>
          </cell>
          <cell r="L73">
            <v>3.1</v>
          </cell>
          <cell r="M73">
            <v>2.86</v>
          </cell>
          <cell r="N73">
            <v>2.02</v>
          </cell>
          <cell r="O73">
            <v>4.88</v>
          </cell>
          <cell r="P73">
            <v>5.02</v>
          </cell>
          <cell r="Q73">
            <v>9.899999999999999</v>
          </cell>
        </row>
        <row r="74">
          <cell r="A74">
            <v>109.1</v>
          </cell>
          <cell r="B74" t="str">
            <v>55HP + Tandem Disk 8.8FT Rigid</v>
          </cell>
          <cell r="C74">
            <v>8050</v>
          </cell>
          <cell r="E74">
            <v>3.27</v>
          </cell>
          <cell r="F74">
            <v>3.27</v>
          </cell>
          <cell r="G74">
            <v>7.77</v>
          </cell>
          <cell r="H74">
            <v>11.04</v>
          </cell>
          <cell r="I74">
            <v>0.25</v>
          </cell>
          <cell r="J74">
            <v>0.82</v>
          </cell>
          <cell r="K74">
            <v>1.94</v>
          </cell>
          <cell r="L74">
            <v>2.76</v>
          </cell>
          <cell r="M74">
            <v>2.16</v>
          </cell>
          <cell r="N74">
            <v>1.34</v>
          </cell>
          <cell r="O74">
            <v>3.5</v>
          </cell>
          <cell r="P74">
            <v>3.3</v>
          </cell>
          <cell r="Q74">
            <v>6.8</v>
          </cell>
        </row>
        <row r="75">
          <cell r="A75">
            <v>109.2</v>
          </cell>
          <cell r="B75" t="str">
            <v>75HP + Tandem Disk 11FT Rigid</v>
          </cell>
          <cell r="C75">
            <v>10875</v>
          </cell>
          <cell r="E75">
            <v>4.42</v>
          </cell>
          <cell r="F75">
            <v>4.42</v>
          </cell>
          <cell r="G75">
            <v>10.49</v>
          </cell>
          <cell r="H75">
            <v>14.91</v>
          </cell>
          <cell r="I75">
            <v>0.2</v>
          </cell>
          <cell r="J75">
            <v>0.88</v>
          </cell>
          <cell r="K75">
            <v>2.1</v>
          </cell>
          <cell r="L75">
            <v>2.98</v>
          </cell>
          <cell r="M75">
            <v>2.36</v>
          </cell>
          <cell r="N75">
            <v>1.59</v>
          </cell>
          <cell r="O75">
            <v>3.95</v>
          </cell>
          <cell r="P75">
            <v>3.95</v>
          </cell>
          <cell r="Q75">
            <v>7.9</v>
          </cell>
        </row>
        <row r="76">
          <cell r="A76">
            <v>109.3</v>
          </cell>
          <cell r="B76" t="str">
            <v>120HP + Tandem Disk 15FT Rigid</v>
          </cell>
          <cell r="C76">
            <v>13600</v>
          </cell>
          <cell r="E76">
            <v>5.53</v>
          </cell>
          <cell r="F76">
            <v>5.53</v>
          </cell>
          <cell r="G76">
            <v>13.12</v>
          </cell>
          <cell r="H76">
            <v>18.65</v>
          </cell>
          <cell r="I76">
            <v>0.14</v>
          </cell>
          <cell r="J76">
            <v>0.77</v>
          </cell>
          <cell r="K76">
            <v>1.84</v>
          </cell>
          <cell r="L76">
            <v>2.6100000000000003</v>
          </cell>
          <cell r="M76">
            <v>2.64</v>
          </cell>
          <cell r="N76">
            <v>1.88</v>
          </cell>
          <cell r="O76">
            <v>4.52</v>
          </cell>
          <cell r="P76">
            <v>4.68</v>
          </cell>
          <cell r="Q76">
            <v>9.2</v>
          </cell>
        </row>
        <row r="77">
          <cell r="A77">
            <v>109.4</v>
          </cell>
          <cell r="B77" t="str">
            <v>180HP + Tandem Disk 21FT Rigid</v>
          </cell>
          <cell r="C77">
            <v>18475</v>
          </cell>
          <cell r="E77">
            <v>7.51</v>
          </cell>
          <cell r="F77">
            <v>7.51</v>
          </cell>
          <cell r="G77">
            <v>17.83</v>
          </cell>
          <cell r="H77">
            <v>25.339999999999996</v>
          </cell>
          <cell r="I77">
            <v>0.1</v>
          </cell>
          <cell r="J77">
            <v>0.75</v>
          </cell>
          <cell r="K77">
            <v>1.78</v>
          </cell>
          <cell r="L77">
            <v>2.5300000000000002</v>
          </cell>
          <cell r="M77">
            <v>2.83</v>
          </cell>
          <cell r="N77">
            <v>2.03</v>
          </cell>
          <cell r="O77">
            <v>4.86</v>
          </cell>
          <cell r="P77">
            <v>5.03</v>
          </cell>
          <cell r="Q77">
            <v>9.89</v>
          </cell>
        </row>
        <row r="78">
          <cell r="A78">
            <v>110</v>
          </cell>
          <cell r="B78" t="str">
            <v>100HP + Perfecta Cultivator 15FT Rigid</v>
          </cell>
          <cell r="C78">
            <v>20000</v>
          </cell>
          <cell r="E78">
            <v>8.13</v>
          </cell>
          <cell r="F78">
            <v>8.13</v>
          </cell>
          <cell r="G78">
            <v>19.3</v>
          </cell>
          <cell r="H78">
            <v>27.43</v>
          </cell>
          <cell r="I78">
            <v>0.14</v>
          </cell>
          <cell r="J78">
            <v>1.14</v>
          </cell>
          <cell r="K78">
            <v>2.7</v>
          </cell>
          <cell r="L78">
            <v>3.84</v>
          </cell>
          <cell r="M78">
            <v>3.96</v>
          </cell>
          <cell r="N78">
            <v>2.93</v>
          </cell>
          <cell r="O78">
            <v>6.89</v>
          </cell>
          <cell r="P78">
            <v>7.25</v>
          </cell>
          <cell r="Q78">
            <v>14.14</v>
          </cell>
        </row>
        <row r="79">
          <cell r="A79">
            <v>111.1</v>
          </cell>
          <cell r="B79" t="str">
            <v>75MFWD + Heavy Disk 8 FT</v>
          </cell>
          <cell r="C79">
            <v>8450</v>
          </cell>
          <cell r="E79">
            <v>3.43</v>
          </cell>
          <cell r="F79">
            <v>3.43</v>
          </cell>
          <cell r="G79">
            <v>8.15</v>
          </cell>
          <cell r="H79">
            <v>11.58</v>
          </cell>
          <cell r="I79">
            <v>0.27</v>
          </cell>
          <cell r="J79">
            <v>0.93</v>
          </cell>
          <cell r="K79">
            <v>2.2</v>
          </cell>
          <cell r="L79">
            <v>3.1300000000000003</v>
          </cell>
          <cell r="M79">
            <v>3.19</v>
          </cell>
          <cell r="N79">
            <v>2.01</v>
          </cell>
          <cell r="O79">
            <v>5.2</v>
          </cell>
          <cell r="P79">
            <v>4.87</v>
          </cell>
          <cell r="Q79">
            <v>10.07</v>
          </cell>
        </row>
        <row r="80">
          <cell r="A80">
            <v>111.2</v>
          </cell>
          <cell r="B80" t="str">
            <v>100MFWD + Heavy Disk 12 FT</v>
          </cell>
          <cell r="C80">
            <v>11400</v>
          </cell>
          <cell r="E80">
            <v>4.63</v>
          </cell>
          <cell r="F80">
            <v>4.63</v>
          </cell>
          <cell r="G80">
            <v>11</v>
          </cell>
          <cell r="H80">
            <v>15.629999999999999</v>
          </cell>
          <cell r="I80">
            <v>0.18</v>
          </cell>
          <cell r="J80">
            <v>0.83</v>
          </cell>
          <cell r="K80">
            <v>1.98</v>
          </cell>
          <cell r="L80">
            <v>2.81</v>
          </cell>
          <cell r="M80">
            <v>2.83</v>
          </cell>
          <cell r="N80">
            <v>1.83</v>
          </cell>
          <cell r="O80">
            <v>4.66</v>
          </cell>
          <cell r="P80">
            <v>4.4</v>
          </cell>
          <cell r="Q80">
            <v>9.06</v>
          </cell>
        </row>
        <row r="81">
          <cell r="A81">
            <v>111.3</v>
          </cell>
          <cell r="B81" t="str">
            <v>140MFWD + Heavy Disk 16 FT</v>
          </cell>
          <cell r="C81">
            <v>14600</v>
          </cell>
          <cell r="E81">
            <v>5.93</v>
          </cell>
          <cell r="F81">
            <v>5.93</v>
          </cell>
          <cell r="G81">
            <v>14.09</v>
          </cell>
          <cell r="H81">
            <v>20.02</v>
          </cell>
          <cell r="I81">
            <v>0.13</v>
          </cell>
          <cell r="J81">
            <v>0.77</v>
          </cell>
          <cell r="K81">
            <v>1.83</v>
          </cell>
          <cell r="L81">
            <v>2.6</v>
          </cell>
          <cell r="M81">
            <v>2.86</v>
          </cell>
          <cell r="N81">
            <v>1.96</v>
          </cell>
          <cell r="O81">
            <v>4.82</v>
          </cell>
          <cell r="P81">
            <v>4.71</v>
          </cell>
          <cell r="Q81">
            <v>9.530000000000001</v>
          </cell>
        </row>
        <row r="82">
          <cell r="A82">
            <v>111.4</v>
          </cell>
          <cell r="B82" t="str">
            <v>200MFWD + Heavy Disk 24 FT</v>
          </cell>
          <cell r="C82">
            <v>28900</v>
          </cell>
          <cell r="E82">
            <v>11.75</v>
          </cell>
          <cell r="F82">
            <v>11.75</v>
          </cell>
          <cell r="G82">
            <v>27.89</v>
          </cell>
          <cell r="H82">
            <v>39.64</v>
          </cell>
          <cell r="I82">
            <v>0.09</v>
          </cell>
          <cell r="J82">
            <v>1.06</v>
          </cell>
          <cell r="K82">
            <v>2.51</v>
          </cell>
          <cell r="L82">
            <v>3.57</v>
          </cell>
          <cell r="M82">
            <v>2.83</v>
          </cell>
          <cell r="N82">
            <v>2.31</v>
          </cell>
          <cell r="O82">
            <v>5.14</v>
          </cell>
          <cell r="P82">
            <v>5.52</v>
          </cell>
          <cell r="Q82">
            <v>10.66</v>
          </cell>
        </row>
        <row r="83">
          <cell r="A83">
            <v>112</v>
          </cell>
          <cell r="B83" t="str">
            <v>55HP + Rotovator - 5 FT</v>
          </cell>
          <cell r="C83">
            <v>7197.5</v>
          </cell>
          <cell r="E83">
            <v>2.72</v>
          </cell>
          <cell r="F83">
            <v>2.72</v>
          </cell>
          <cell r="G83">
            <v>18.15</v>
          </cell>
          <cell r="H83">
            <v>20.869999999999997</v>
          </cell>
          <cell r="I83">
            <v>1.27</v>
          </cell>
          <cell r="J83">
            <v>3.45</v>
          </cell>
          <cell r="K83">
            <v>23.05</v>
          </cell>
          <cell r="L83">
            <v>26.5</v>
          </cell>
          <cell r="M83">
            <v>10.99</v>
          </cell>
          <cell r="N83">
            <v>6.07</v>
          </cell>
          <cell r="O83">
            <v>17.06</v>
          </cell>
          <cell r="P83">
            <v>29.93</v>
          </cell>
          <cell r="Q83">
            <v>46.989999999999995</v>
          </cell>
        </row>
        <row r="84">
          <cell r="A84">
            <v>113</v>
          </cell>
          <cell r="B84" t="str">
            <v>55HP + Offset Disk Harrow 9 FT</v>
          </cell>
          <cell r="C84">
            <v>10825</v>
          </cell>
          <cell r="E84">
            <v>4.35</v>
          </cell>
          <cell r="F84">
            <v>4.35</v>
          </cell>
          <cell r="G84">
            <v>15.09</v>
          </cell>
          <cell r="H84">
            <v>19.439999999999998</v>
          </cell>
          <cell r="I84">
            <v>0.31</v>
          </cell>
          <cell r="J84">
            <v>1.35</v>
          </cell>
          <cell r="K84">
            <v>4.68</v>
          </cell>
          <cell r="L84">
            <v>6.029999999999999</v>
          </cell>
          <cell r="M84">
            <v>2.68</v>
          </cell>
          <cell r="N84">
            <v>1.99</v>
          </cell>
          <cell r="O84">
            <v>4.67</v>
          </cell>
          <cell r="P84">
            <v>6.36</v>
          </cell>
          <cell r="Q84">
            <v>11.030000000000001</v>
          </cell>
        </row>
        <row r="85">
          <cell r="A85">
            <v>113.4</v>
          </cell>
          <cell r="B85" t="str">
            <v>55HP + Offset Disk Harrow 12 FT</v>
          </cell>
          <cell r="C85">
            <v>13350</v>
          </cell>
          <cell r="E85">
            <v>5.36</v>
          </cell>
          <cell r="F85">
            <v>5.36</v>
          </cell>
          <cell r="G85">
            <v>18.61</v>
          </cell>
          <cell r="H85">
            <v>23.97</v>
          </cell>
          <cell r="I85">
            <v>0.24</v>
          </cell>
          <cell r="J85">
            <v>1.29</v>
          </cell>
          <cell r="K85">
            <v>4.47</v>
          </cell>
          <cell r="L85">
            <v>5.76</v>
          </cell>
          <cell r="M85">
            <v>2.08</v>
          </cell>
          <cell r="N85">
            <v>1.78</v>
          </cell>
          <cell r="O85">
            <v>3.86</v>
          </cell>
          <cell r="P85">
            <v>5.77</v>
          </cell>
          <cell r="Q85">
            <v>9.629999999999999</v>
          </cell>
        </row>
        <row r="86">
          <cell r="A86">
            <v>113.5</v>
          </cell>
          <cell r="B86" t="str">
            <v>75HP + Offset Disk Harrow 15 FT</v>
          </cell>
          <cell r="C86">
            <v>16900</v>
          </cell>
          <cell r="E86">
            <v>6.78</v>
          </cell>
          <cell r="F86">
            <v>6.78</v>
          </cell>
          <cell r="G86">
            <v>23.55</v>
          </cell>
          <cell r="H86">
            <v>30.330000000000002</v>
          </cell>
          <cell r="I86">
            <v>0.15</v>
          </cell>
          <cell r="J86">
            <v>1.02</v>
          </cell>
          <cell r="K86">
            <v>3.53</v>
          </cell>
          <cell r="L86">
            <v>4.55</v>
          </cell>
          <cell r="M86">
            <v>1.77</v>
          </cell>
          <cell r="N86">
            <v>1.55</v>
          </cell>
          <cell r="O86">
            <v>3.32</v>
          </cell>
          <cell r="P86">
            <v>4.92</v>
          </cell>
          <cell r="Q86">
            <v>8.24</v>
          </cell>
        </row>
        <row r="87">
          <cell r="A87">
            <v>114</v>
          </cell>
          <cell r="B87" t="str">
            <v>100HP + Rotary Harrow 30 FT</v>
          </cell>
          <cell r="C87">
            <v>26947.5</v>
          </cell>
          <cell r="E87">
            <v>11.14</v>
          </cell>
          <cell r="F87">
            <v>11.14</v>
          </cell>
          <cell r="G87">
            <v>31.21</v>
          </cell>
          <cell r="H87">
            <v>42.35</v>
          </cell>
          <cell r="I87">
            <v>0.04</v>
          </cell>
          <cell r="J87">
            <v>0.45</v>
          </cell>
          <cell r="K87">
            <v>1.25</v>
          </cell>
          <cell r="L87">
            <v>1.7</v>
          </cell>
          <cell r="M87">
            <v>0.63</v>
          </cell>
          <cell r="N87">
            <v>0.66</v>
          </cell>
          <cell r="O87">
            <v>1.29</v>
          </cell>
          <cell r="P87">
            <v>1.8</v>
          </cell>
          <cell r="Q87">
            <v>3.09</v>
          </cell>
        </row>
        <row r="88">
          <cell r="A88">
            <v>115</v>
          </cell>
          <cell r="B88" t="str">
            <v>75HP + Cultipacker - 13 FT</v>
          </cell>
          <cell r="C88">
            <v>2500</v>
          </cell>
          <cell r="E88">
            <v>1.85</v>
          </cell>
          <cell r="F88">
            <v>1.85</v>
          </cell>
          <cell r="G88">
            <v>4.59</v>
          </cell>
          <cell r="H88">
            <v>6.4399999999999995</v>
          </cell>
          <cell r="I88">
            <v>0.49</v>
          </cell>
          <cell r="J88">
            <v>0.91</v>
          </cell>
          <cell r="K88">
            <v>2.25</v>
          </cell>
          <cell r="L88">
            <v>3.16</v>
          </cell>
          <cell r="M88">
            <v>5.78</v>
          </cell>
          <cell r="N88">
            <v>2.64</v>
          </cell>
          <cell r="O88">
            <v>8.42</v>
          </cell>
          <cell r="P88">
            <v>6.8</v>
          </cell>
          <cell r="Q88">
            <v>15.219999999999999</v>
          </cell>
        </row>
        <row r="89">
          <cell r="A89">
            <v>116</v>
          </cell>
          <cell r="B89" t="str">
            <v>180MFWD + Subsoiler Bedder 8R</v>
          </cell>
          <cell r="C89">
            <v>15125</v>
          </cell>
          <cell r="E89">
            <v>6.48</v>
          </cell>
          <cell r="F89">
            <v>6.48</v>
          </cell>
          <cell r="G89">
            <v>17.18</v>
          </cell>
          <cell r="H89">
            <v>23.66</v>
          </cell>
          <cell r="I89">
            <v>0.12</v>
          </cell>
          <cell r="J89">
            <v>0.78</v>
          </cell>
          <cell r="K89">
            <v>2.06</v>
          </cell>
          <cell r="L89">
            <v>2.84</v>
          </cell>
          <cell r="M89">
            <v>3.78</v>
          </cell>
          <cell r="N89">
            <v>2.44</v>
          </cell>
          <cell r="O89">
            <v>6.22</v>
          </cell>
          <cell r="P89">
            <v>6.07</v>
          </cell>
          <cell r="Q89">
            <v>12.29</v>
          </cell>
        </row>
        <row r="90">
          <cell r="A90">
            <v>151</v>
          </cell>
          <cell r="B90" t="str">
            <v>100HP + Disk W/ Sprayer 16 FT</v>
          </cell>
          <cell r="C90">
            <v>13250</v>
          </cell>
          <cell r="E90">
            <v>5.38</v>
          </cell>
          <cell r="F90">
            <v>5.38</v>
          </cell>
          <cell r="G90">
            <v>12.79</v>
          </cell>
          <cell r="H90">
            <v>18.169999999999998</v>
          </cell>
          <cell r="I90">
            <v>0.15</v>
          </cell>
          <cell r="J90">
            <v>0.81</v>
          </cell>
          <cell r="K90">
            <v>1.92</v>
          </cell>
          <cell r="L90">
            <v>2.73</v>
          </cell>
          <cell r="M90">
            <v>2.36</v>
          </cell>
          <cell r="N90">
            <v>1.6</v>
          </cell>
          <cell r="O90">
            <v>3.96</v>
          </cell>
          <cell r="P90">
            <v>3.98</v>
          </cell>
          <cell r="Q90">
            <v>7.9399999999999995</v>
          </cell>
        </row>
        <row r="91">
          <cell r="A91">
            <v>152</v>
          </cell>
          <cell r="B91" t="str">
            <v>120HP + Disk W/ Sprayer 21FT</v>
          </cell>
          <cell r="C91">
            <v>16000</v>
          </cell>
          <cell r="E91">
            <v>6.5</v>
          </cell>
          <cell r="F91">
            <v>6.5</v>
          </cell>
          <cell r="G91">
            <v>15.44</v>
          </cell>
          <cell r="H91">
            <v>21.939999999999998</v>
          </cell>
          <cell r="I91">
            <v>0.12</v>
          </cell>
          <cell r="J91">
            <v>0.78</v>
          </cell>
          <cell r="K91">
            <v>1.85</v>
          </cell>
          <cell r="L91">
            <v>2.63</v>
          </cell>
          <cell r="M91">
            <v>2.27</v>
          </cell>
          <cell r="N91">
            <v>1.72</v>
          </cell>
          <cell r="O91">
            <v>3.99</v>
          </cell>
          <cell r="P91">
            <v>4.29</v>
          </cell>
          <cell r="Q91">
            <v>8.280000000000001</v>
          </cell>
        </row>
        <row r="92">
          <cell r="A92">
            <v>153</v>
          </cell>
          <cell r="B92" t="str">
            <v>55HP + Fertilizer Spreader</v>
          </cell>
          <cell r="C92">
            <v>10750</v>
          </cell>
          <cell r="E92">
            <v>7.26</v>
          </cell>
          <cell r="F92">
            <v>7.26</v>
          </cell>
          <cell r="G92">
            <v>26.46</v>
          </cell>
          <cell r="H92">
            <v>33.72</v>
          </cell>
          <cell r="I92">
            <v>0.12</v>
          </cell>
          <cell r="J92">
            <v>0.87</v>
          </cell>
          <cell r="K92">
            <v>3.18</v>
          </cell>
          <cell r="L92">
            <v>4.05</v>
          </cell>
          <cell r="M92">
            <v>1.04</v>
          </cell>
          <cell r="N92">
            <v>1.12</v>
          </cell>
          <cell r="O92">
            <v>2.16</v>
          </cell>
          <cell r="P92">
            <v>3.83</v>
          </cell>
          <cell r="Q92">
            <v>5.99</v>
          </cell>
        </row>
        <row r="93">
          <cell r="A93">
            <v>154</v>
          </cell>
          <cell r="B93" t="str">
            <v>55HP + Fumigation Unit</v>
          </cell>
          <cell r="C93">
            <v>1550</v>
          </cell>
          <cell r="E93">
            <v>0.98</v>
          </cell>
          <cell r="F93">
            <v>0.98</v>
          </cell>
          <cell r="G93">
            <v>4.2</v>
          </cell>
          <cell r="H93">
            <v>5.18</v>
          </cell>
          <cell r="I93">
            <v>0.43</v>
          </cell>
          <cell r="J93">
            <v>0.42</v>
          </cell>
          <cell r="K93">
            <v>1.81</v>
          </cell>
          <cell r="L93">
            <v>2.23</v>
          </cell>
          <cell r="M93">
            <v>3.72</v>
          </cell>
          <cell r="N93">
            <v>1.31</v>
          </cell>
          <cell r="O93">
            <v>5.03</v>
          </cell>
          <cell r="P93">
            <v>4.14</v>
          </cell>
          <cell r="Q93">
            <v>9.17</v>
          </cell>
        </row>
        <row r="94">
          <cell r="A94">
            <v>155</v>
          </cell>
          <cell r="B94" t="str">
            <v>75HP + Herbicide Applicator 12 FT</v>
          </cell>
          <cell r="C94">
            <v>2000</v>
          </cell>
          <cell r="E94">
            <v>1.55</v>
          </cell>
          <cell r="F94">
            <v>1.55</v>
          </cell>
          <cell r="G94">
            <v>3.08</v>
          </cell>
          <cell r="H94">
            <v>4.63</v>
          </cell>
          <cell r="I94">
            <v>0.15</v>
          </cell>
          <cell r="J94">
            <v>0.23</v>
          </cell>
          <cell r="K94">
            <v>0.46</v>
          </cell>
          <cell r="L94">
            <v>0.6900000000000001</v>
          </cell>
          <cell r="M94">
            <v>1.77</v>
          </cell>
          <cell r="N94">
            <v>0.76</v>
          </cell>
          <cell r="O94">
            <v>2.53</v>
          </cell>
          <cell r="P94">
            <v>1.85</v>
          </cell>
          <cell r="Q94">
            <v>4.38</v>
          </cell>
        </row>
        <row r="95">
          <cell r="A95">
            <v>156</v>
          </cell>
          <cell r="B95" t="str">
            <v>75HP + Herbicide Applicator 16 FT</v>
          </cell>
          <cell r="C95">
            <v>2850</v>
          </cell>
          <cell r="E95">
            <v>2.29</v>
          </cell>
          <cell r="F95">
            <v>2.29</v>
          </cell>
          <cell r="G95">
            <v>3.9</v>
          </cell>
          <cell r="H95">
            <v>6.1899999999999995</v>
          </cell>
          <cell r="I95">
            <v>0.11</v>
          </cell>
          <cell r="J95">
            <v>0.25</v>
          </cell>
          <cell r="K95">
            <v>0.43</v>
          </cell>
          <cell r="L95">
            <v>0.6799999999999999</v>
          </cell>
          <cell r="M95">
            <v>1.3</v>
          </cell>
          <cell r="N95">
            <v>0.64</v>
          </cell>
          <cell r="O95">
            <v>1.94</v>
          </cell>
          <cell r="P95">
            <v>1.45</v>
          </cell>
          <cell r="Q95">
            <v>3.3899999999999997</v>
          </cell>
        </row>
        <row r="96">
          <cell r="A96">
            <v>157</v>
          </cell>
          <cell r="B96" t="str">
            <v>120HP + Light Disking W/ Herb 16FT</v>
          </cell>
          <cell r="C96">
            <v>9250</v>
          </cell>
          <cell r="E96">
            <v>8.1</v>
          </cell>
          <cell r="F96">
            <v>8.1</v>
          </cell>
          <cell r="G96">
            <v>10.52</v>
          </cell>
          <cell r="H96">
            <v>18.619999999999997</v>
          </cell>
          <cell r="I96">
            <v>0.17</v>
          </cell>
          <cell r="J96">
            <v>1.38</v>
          </cell>
          <cell r="K96">
            <v>1.79</v>
          </cell>
          <cell r="L96">
            <v>3.17</v>
          </cell>
          <cell r="M96">
            <v>3.21</v>
          </cell>
          <cell r="N96">
            <v>2.72</v>
          </cell>
          <cell r="O96">
            <v>5.93</v>
          </cell>
          <cell r="P96">
            <v>5.24</v>
          </cell>
          <cell r="Q96">
            <v>11.17</v>
          </cell>
        </row>
        <row r="97">
          <cell r="A97">
            <v>161</v>
          </cell>
          <cell r="B97" t="str">
            <v>100HP + Strip-Till Rig 4R</v>
          </cell>
          <cell r="C97">
            <v>8500</v>
          </cell>
          <cell r="E97">
            <v>3.45</v>
          </cell>
          <cell r="F97">
            <v>3.45</v>
          </cell>
          <cell r="G97">
            <v>8.2</v>
          </cell>
          <cell r="H97">
            <v>11.649999999999999</v>
          </cell>
          <cell r="I97">
            <v>0.18</v>
          </cell>
          <cell r="J97">
            <v>0.62</v>
          </cell>
          <cell r="K97">
            <v>1.48</v>
          </cell>
          <cell r="L97">
            <v>2.1</v>
          </cell>
          <cell r="M97">
            <v>2.83</v>
          </cell>
          <cell r="N97">
            <v>1.58</v>
          </cell>
          <cell r="O97">
            <v>4.41</v>
          </cell>
          <cell r="P97">
            <v>3.95</v>
          </cell>
          <cell r="Q97">
            <v>8.36</v>
          </cell>
        </row>
        <row r="98">
          <cell r="A98">
            <v>162</v>
          </cell>
          <cell r="B98" t="str">
            <v>120HP + Strip-Till Rig 6R</v>
          </cell>
          <cell r="C98">
            <v>12750</v>
          </cell>
          <cell r="E98">
            <v>5.18</v>
          </cell>
          <cell r="F98">
            <v>5.18</v>
          </cell>
          <cell r="G98">
            <v>12.3</v>
          </cell>
          <cell r="H98">
            <v>17.48</v>
          </cell>
          <cell r="I98">
            <v>0.12</v>
          </cell>
          <cell r="J98">
            <v>0.62</v>
          </cell>
          <cell r="K98">
            <v>1.48</v>
          </cell>
          <cell r="L98">
            <v>2.1</v>
          </cell>
          <cell r="M98">
            <v>2.27</v>
          </cell>
          <cell r="N98">
            <v>1.56</v>
          </cell>
          <cell r="O98">
            <v>3.83</v>
          </cell>
          <cell r="P98">
            <v>3.91</v>
          </cell>
          <cell r="Q98">
            <v>7.74</v>
          </cell>
        </row>
        <row r="99">
          <cell r="A99">
            <v>163</v>
          </cell>
          <cell r="B99" t="str">
            <v>140HP + Strip-Till Rig 8R</v>
          </cell>
          <cell r="C99">
            <v>17000</v>
          </cell>
          <cell r="E99">
            <v>6.91</v>
          </cell>
          <cell r="F99">
            <v>6.91</v>
          </cell>
          <cell r="G99">
            <v>16.41</v>
          </cell>
          <cell r="H99">
            <v>23.32</v>
          </cell>
          <cell r="I99">
            <v>0.09</v>
          </cell>
          <cell r="J99">
            <v>0.62</v>
          </cell>
          <cell r="K99">
            <v>1.48</v>
          </cell>
          <cell r="L99">
            <v>2.1</v>
          </cell>
          <cell r="M99">
            <v>1.98</v>
          </cell>
          <cell r="N99">
            <v>1.39</v>
          </cell>
          <cell r="O99">
            <v>3.37</v>
          </cell>
          <cell r="P99">
            <v>3.45</v>
          </cell>
          <cell r="Q99">
            <v>6.82</v>
          </cell>
        </row>
        <row r="100">
          <cell r="A100">
            <v>200.2</v>
          </cell>
          <cell r="B100" t="str">
            <v>100HP + Grain Drill 15 FT - 10"</v>
          </cell>
          <cell r="C100">
            <v>20100</v>
          </cell>
          <cell r="E100">
            <v>13.69</v>
          </cell>
          <cell r="F100">
            <v>13.69</v>
          </cell>
          <cell r="G100">
            <v>28.84</v>
          </cell>
          <cell r="H100">
            <v>42.53</v>
          </cell>
          <cell r="I100">
            <v>0.15</v>
          </cell>
          <cell r="J100">
            <v>2.05</v>
          </cell>
          <cell r="K100">
            <v>4.33</v>
          </cell>
          <cell r="L100">
            <v>6.38</v>
          </cell>
          <cell r="M100">
            <v>2.36</v>
          </cell>
          <cell r="N100">
            <v>2.85</v>
          </cell>
          <cell r="O100">
            <v>5.21</v>
          </cell>
          <cell r="P100">
            <v>6.38</v>
          </cell>
          <cell r="Q100">
            <v>11.59</v>
          </cell>
        </row>
        <row r="101">
          <cell r="A101">
            <v>200.4</v>
          </cell>
          <cell r="B101" t="str">
            <v>100HP + Grain Drill 15 FT - 6"</v>
          </cell>
          <cell r="C101">
            <v>26700</v>
          </cell>
          <cell r="E101">
            <v>18.19</v>
          </cell>
          <cell r="F101">
            <v>18.19</v>
          </cell>
          <cell r="G101">
            <v>38.31</v>
          </cell>
          <cell r="H101">
            <v>56.5</v>
          </cell>
          <cell r="I101">
            <v>0.15</v>
          </cell>
          <cell r="J101">
            <v>2.73</v>
          </cell>
          <cell r="K101">
            <v>5.75</v>
          </cell>
          <cell r="L101">
            <v>8.48</v>
          </cell>
          <cell r="M101">
            <v>2.36</v>
          </cell>
          <cell r="N101">
            <v>3.53</v>
          </cell>
          <cell r="O101">
            <v>5.89</v>
          </cell>
          <cell r="P101">
            <v>7.8</v>
          </cell>
          <cell r="Q101">
            <v>13.69</v>
          </cell>
        </row>
        <row r="102">
          <cell r="A102">
            <v>200.6</v>
          </cell>
          <cell r="B102" t="str">
            <v>120HP + Grain Drill 20 FT - 10"</v>
          </cell>
          <cell r="C102">
            <v>19800</v>
          </cell>
          <cell r="E102">
            <v>13.49</v>
          </cell>
          <cell r="F102">
            <v>13.49</v>
          </cell>
          <cell r="G102">
            <v>28.41</v>
          </cell>
          <cell r="H102">
            <v>41.9</v>
          </cell>
          <cell r="I102">
            <v>0.11</v>
          </cell>
          <cell r="J102">
            <v>1.48</v>
          </cell>
          <cell r="K102">
            <v>3.13</v>
          </cell>
          <cell r="L102">
            <v>4.609999999999999</v>
          </cell>
          <cell r="M102">
            <v>2.08</v>
          </cell>
          <cell r="N102">
            <v>2.35</v>
          </cell>
          <cell r="O102">
            <v>4.43</v>
          </cell>
          <cell r="P102">
            <v>5.36</v>
          </cell>
          <cell r="Q102">
            <v>9.79</v>
          </cell>
        </row>
        <row r="103">
          <cell r="A103">
            <v>200.8</v>
          </cell>
          <cell r="B103" t="str">
            <v>120HP + Grain Drill 20 FT - 6"</v>
          </cell>
          <cell r="C103">
            <v>25775</v>
          </cell>
          <cell r="E103">
            <v>17.56</v>
          </cell>
          <cell r="F103">
            <v>17.56</v>
          </cell>
          <cell r="G103">
            <v>36.99</v>
          </cell>
          <cell r="H103">
            <v>54.55</v>
          </cell>
          <cell r="I103">
            <v>0.11</v>
          </cell>
          <cell r="J103">
            <v>1.93</v>
          </cell>
          <cell r="K103">
            <v>4.07</v>
          </cell>
          <cell r="L103">
            <v>6</v>
          </cell>
          <cell r="M103">
            <v>2.08</v>
          </cell>
          <cell r="N103">
            <v>2.8</v>
          </cell>
          <cell r="O103">
            <v>4.88</v>
          </cell>
          <cell r="P103">
            <v>6.3</v>
          </cell>
          <cell r="Q103">
            <v>11.18</v>
          </cell>
        </row>
        <row r="104">
          <cell r="A104">
            <v>201</v>
          </cell>
          <cell r="B104" t="str">
            <v>75HP + Drill W/ Cultipacker 13FT</v>
          </cell>
          <cell r="C104">
            <v>10400</v>
          </cell>
          <cell r="E104">
            <v>7.09</v>
          </cell>
          <cell r="F104">
            <v>7.09</v>
          </cell>
          <cell r="G104">
            <v>14.92</v>
          </cell>
          <cell r="H104">
            <v>22.009999999999998</v>
          </cell>
          <cell r="I104">
            <v>0.16</v>
          </cell>
          <cell r="J104">
            <v>1.13</v>
          </cell>
          <cell r="K104">
            <v>2.39</v>
          </cell>
          <cell r="L104">
            <v>3.52</v>
          </cell>
          <cell r="M104">
            <v>1.89</v>
          </cell>
          <cell r="N104">
            <v>1.7</v>
          </cell>
          <cell r="O104">
            <v>3.59</v>
          </cell>
          <cell r="P104">
            <v>3.87</v>
          </cell>
          <cell r="Q104">
            <v>7.46</v>
          </cell>
        </row>
        <row r="105">
          <cell r="A105">
            <v>202</v>
          </cell>
          <cell r="B105" t="str">
            <v>75HP+Grain Drill W/ Fertilizer 13FT</v>
          </cell>
          <cell r="C105">
            <v>11665</v>
          </cell>
          <cell r="E105">
            <v>7.95</v>
          </cell>
          <cell r="F105">
            <v>7.95</v>
          </cell>
          <cell r="G105">
            <v>16.74</v>
          </cell>
          <cell r="H105">
            <v>24.689999999999998</v>
          </cell>
          <cell r="I105">
            <v>0.16</v>
          </cell>
          <cell r="J105">
            <v>1.27</v>
          </cell>
          <cell r="K105">
            <v>2.68</v>
          </cell>
          <cell r="L105">
            <v>3.95</v>
          </cell>
          <cell r="M105">
            <v>1.89</v>
          </cell>
          <cell r="N105">
            <v>1.83</v>
          </cell>
          <cell r="O105">
            <v>3.72</v>
          </cell>
          <cell r="P105">
            <v>4.16</v>
          </cell>
          <cell r="Q105">
            <v>7.880000000000001</v>
          </cell>
        </row>
        <row r="106">
          <cell r="A106">
            <v>203</v>
          </cell>
          <cell r="B106" t="str">
            <v>55HP + Grain Drill 10 FT</v>
          </cell>
          <cell r="C106">
            <v>7650</v>
          </cell>
          <cell r="E106">
            <v>5.21</v>
          </cell>
          <cell r="F106">
            <v>5.21</v>
          </cell>
          <cell r="G106">
            <v>10.98</v>
          </cell>
          <cell r="H106">
            <v>16.19</v>
          </cell>
          <cell r="I106">
            <v>0.21</v>
          </cell>
          <cell r="J106">
            <v>1.09</v>
          </cell>
          <cell r="K106">
            <v>2.31</v>
          </cell>
          <cell r="L106">
            <v>3.4000000000000004</v>
          </cell>
          <cell r="M106">
            <v>1.82</v>
          </cell>
          <cell r="N106">
            <v>1.52</v>
          </cell>
          <cell r="O106">
            <v>3.34</v>
          </cell>
          <cell r="P106">
            <v>3.44</v>
          </cell>
          <cell r="Q106">
            <v>6.779999999999999</v>
          </cell>
        </row>
        <row r="107">
          <cell r="A107">
            <v>205</v>
          </cell>
          <cell r="B107" t="str">
            <v>55MFWD + Mulch  Bedder-Layer</v>
          </cell>
          <cell r="C107">
            <v>5550</v>
          </cell>
          <cell r="E107">
            <v>1.73</v>
          </cell>
          <cell r="F107">
            <v>1.73</v>
          </cell>
          <cell r="G107">
            <v>13.77</v>
          </cell>
          <cell r="H107">
            <v>15.5</v>
          </cell>
          <cell r="I107">
            <v>0.52</v>
          </cell>
          <cell r="J107">
            <v>0.9</v>
          </cell>
          <cell r="K107">
            <v>7.16</v>
          </cell>
          <cell r="L107">
            <v>8.06</v>
          </cell>
          <cell r="M107">
            <v>4.5</v>
          </cell>
          <cell r="N107">
            <v>2.41</v>
          </cell>
          <cell r="O107">
            <v>6.91</v>
          </cell>
          <cell r="P107">
            <v>10.86</v>
          </cell>
          <cell r="Q107">
            <v>17.77</v>
          </cell>
        </row>
        <row r="108">
          <cell r="A108">
            <v>205.6</v>
          </cell>
          <cell r="B108" t="str">
            <v>120HP + Mulch  Bedder-Layer 3R 6FT</v>
          </cell>
          <cell r="C108">
            <v>10500</v>
          </cell>
          <cell r="E108">
            <v>3.27</v>
          </cell>
          <cell r="F108">
            <v>3.27</v>
          </cell>
          <cell r="G108">
            <v>26.05</v>
          </cell>
          <cell r="H108">
            <v>29.32</v>
          </cell>
          <cell r="I108">
            <v>0.15</v>
          </cell>
          <cell r="J108">
            <v>0.49</v>
          </cell>
          <cell r="K108">
            <v>3.91</v>
          </cell>
          <cell r="L108">
            <v>4.4</v>
          </cell>
          <cell r="M108">
            <v>2.83</v>
          </cell>
          <cell r="N108">
            <v>1.67</v>
          </cell>
          <cell r="O108">
            <v>4.5</v>
          </cell>
          <cell r="P108">
            <v>6.96</v>
          </cell>
          <cell r="Q108">
            <v>11.46</v>
          </cell>
        </row>
        <row r="109">
          <cell r="A109">
            <v>206</v>
          </cell>
          <cell r="B109" t="str">
            <v>55HP + Mulch Layer 3 - 5 Ft</v>
          </cell>
          <cell r="C109">
            <v>3925</v>
          </cell>
          <cell r="E109">
            <v>1.22</v>
          </cell>
          <cell r="F109">
            <v>1.22</v>
          </cell>
          <cell r="G109">
            <v>9.74</v>
          </cell>
          <cell r="H109">
            <v>10.96</v>
          </cell>
          <cell r="I109">
            <v>0.52</v>
          </cell>
          <cell r="J109">
            <v>0.63</v>
          </cell>
          <cell r="K109">
            <v>5.06</v>
          </cell>
          <cell r="L109">
            <v>5.6899999999999995</v>
          </cell>
          <cell r="M109">
            <v>4.5</v>
          </cell>
          <cell r="N109">
            <v>1.7</v>
          </cell>
          <cell r="O109">
            <v>6.2</v>
          </cell>
          <cell r="P109">
            <v>7.88</v>
          </cell>
          <cell r="Q109">
            <v>14.08</v>
          </cell>
        </row>
        <row r="110">
          <cell r="A110">
            <v>207</v>
          </cell>
          <cell r="B110" t="str">
            <v>75MFWD + No-till Drill 10 FT</v>
          </cell>
          <cell r="C110">
            <v>24450</v>
          </cell>
          <cell r="E110">
            <v>22.86</v>
          </cell>
          <cell r="F110">
            <v>22.86</v>
          </cell>
          <cell r="G110">
            <v>26.31</v>
          </cell>
          <cell r="H110">
            <v>49.17</v>
          </cell>
          <cell r="I110">
            <v>0.26</v>
          </cell>
          <cell r="J110">
            <v>5.94</v>
          </cell>
          <cell r="K110">
            <v>6.84</v>
          </cell>
          <cell r="L110">
            <v>12.780000000000001</v>
          </cell>
          <cell r="M110">
            <v>3.07</v>
          </cell>
          <cell r="N110">
            <v>6.99</v>
          </cell>
          <cell r="O110">
            <v>10.06</v>
          </cell>
          <cell r="P110">
            <v>9.41</v>
          </cell>
          <cell r="Q110">
            <v>19.47</v>
          </cell>
        </row>
        <row r="111">
          <cell r="A111">
            <v>207.5</v>
          </cell>
          <cell r="B111" t="str">
            <v>120MFWD + No-till Drill 15 FT</v>
          </cell>
          <cell r="C111">
            <v>32000</v>
          </cell>
          <cell r="E111">
            <v>29.92</v>
          </cell>
          <cell r="F111">
            <v>29.92</v>
          </cell>
          <cell r="G111">
            <v>34.44</v>
          </cell>
          <cell r="H111">
            <v>64.36</v>
          </cell>
          <cell r="I111">
            <v>0.17</v>
          </cell>
          <cell r="J111">
            <v>5.09</v>
          </cell>
          <cell r="K111">
            <v>5.85</v>
          </cell>
          <cell r="L111">
            <v>10.94</v>
          </cell>
          <cell r="M111">
            <v>3.21</v>
          </cell>
          <cell r="N111">
            <v>6.48</v>
          </cell>
          <cell r="O111">
            <v>9.69</v>
          </cell>
          <cell r="P111">
            <v>9.24</v>
          </cell>
          <cell r="Q111">
            <v>18.93</v>
          </cell>
        </row>
        <row r="112">
          <cell r="A112">
            <v>208</v>
          </cell>
          <cell r="B112" t="str">
            <v>165HP + No-till Drill 20 FT</v>
          </cell>
          <cell r="C112">
            <v>44450</v>
          </cell>
          <cell r="E112">
            <v>30.28</v>
          </cell>
          <cell r="F112">
            <v>30.28</v>
          </cell>
          <cell r="G112">
            <v>63.79</v>
          </cell>
          <cell r="H112">
            <v>94.07</v>
          </cell>
          <cell r="I112">
            <v>0.13</v>
          </cell>
          <cell r="J112">
            <v>3.94</v>
          </cell>
          <cell r="K112">
            <v>8.29</v>
          </cell>
          <cell r="L112">
            <v>12.229999999999999</v>
          </cell>
          <cell r="M112">
            <v>3.37</v>
          </cell>
          <cell r="N112">
            <v>5.16</v>
          </cell>
          <cell r="O112">
            <v>8.53</v>
          </cell>
          <cell r="P112">
            <v>11.4</v>
          </cell>
          <cell r="Q112">
            <v>19.93</v>
          </cell>
        </row>
        <row r="113">
          <cell r="A113">
            <v>209.2</v>
          </cell>
          <cell r="B113" t="str">
            <v>55HP + Percision Planter 2R</v>
          </cell>
          <cell r="C113">
            <v>7500</v>
          </cell>
          <cell r="E113">
            <v>6.44</v>
          </cell>
          <cell r="F113">
            <v>6.44</v>
          </cell>
          <cell r="G113">
            <v>8.34</v>
          </cell>
          <cell r="H113">
            <v>14.780000000000001</v>
          </cell>
          <cell r="I113">
            <v>0.46</v>
          </cell>
          <cell r="J113">
            <v>2.96</v>
          </cell>
          <cell r="K113">
            <v>3.84</v>
          </cell>
          <cell r="L113">
            <v>6.8</v>
          </cell>
          <cell r="M113">
            <v>3.98</v>
          </cell>
          <cell r="N113">
            <v>3.91</v>
          </cell>
          <cell r="O113">
            <v>7.89</v>
          </cell>
          <cell r="P113">
            <v>6.33</v>
          </cell>
          <cell r="Q113">
            <v>14.219999999999999</v>
          </cell>
        </row>
        <row r="114">
          <cell r="A114">
            <v>209.4</v>
          </cell>
          <cell r="B114" t="str">
            <v>100HP + Percision Planter 4R</v>
          </cell>
          <cell r="C114">
            <v>13000</v>
          </cell>
          <cell r="E114">
            <v>11.17</v>
          </cell>
          <cell r="F114">
            <v>11.17</v>
          </cell>
          <cell r="G114">
            <v>14.45</v>
          </cell>
          <cell r="H114">
            <v>25.619999999999997</v>
          </cell>
          <cell r="I114">
            <v>0.2</v>
          </cell>
          <cell r="J114">
            <v>2.23</v>
          </cell>
          <cell r="K114">
            <v>2.89</v>
          </cell>
          <cell r="L114">
            <v>5.12</v>
          </cell>
          <cell r="M114">
            <v>3.15</v>
          </cell>
          <cell r="N114">
            <v>3.29</v>
          </cell>
          <cell r="O114">
            <v>6.44</v>
          </cell>
          <cell r="P114">
            <v>5.63</v>
          </cell>
          <cell r="Q114">
            <v>12.07</v>
          </cell>
        </row>
        <row r="115">
          <cell r="A115">
            <v>210</v>
          </cell>
          <cell r="B115" t="str">
            <v>35HP + Planter 1-Row</v>
          </cell>
          <cell r="C115">
            <v>6000</v>
          </cell>
          <cell r="E115">
            <v>3.1</v>
          </cell>
          <cell r="F115">
            <v>3.1</v>
          </cell>
          <cell r="G115">
            <v>9.59</v>
          </cell>
          <cell r="H115">
            <v>12.69</v>
          </cell>
          <cell r="I115">
            <v>1.65</v>
          </cell>
          <cell r="J115">
            <v>5.12</v>
          </cell>
          <cell r="K115">
            <v>15.82</v>
          </cell>
          <cell r="L115">
            <v>20.94</v>
          </cell>
          <cell r="M115">
            <v>9.09</v>
          </cell>
          <cell r="N115">
            <v>7.71</v>
          </cell>
          <cell r="O115">
            <v>16.8</v>
          </cell>
          <cell r="P115">
            <v>22.65</v>
          </cell>
          <cell r="Q115">
            <v>39.45</v>
          </cell>
        </row>
        <row r="116">
          <cell r="A116">
            <v>211</v>
          </cell>
          <cell r="B116" t="str">
            <v>55HP + Planter 2-Row</v>
          </cell>
          <cell r="C116">
            <v>9000</v>
          </cell>
          <cell r="E116">
            <v>4.65</v>
          </cell>
          <cell r="F116">
            <v>4.65</v>
          </cell>
          <cell r="G116">
            <v>14.39</v>
          </cell>
          <cell r="H116">
            <v>19.04</v>
          </cell>
          <cell r="I116">
            <v>0.89</v>
          </cell>
          <cell r="J116">
            <v>4.14</v>
          </cell>
          <cell r="K116">
            <v>12.81</v>
          </cell>
          <cell r="L116">
            <v>16.95</v>
          </cell>
          <cell r="M116">
            <v>7.7</v>
          </cell>
          <cell r="N116">
            <v>5.97</v>
          </cell>
          <cell r="O116">
            <v>13.67</v>
          </cell>
          <cell r="P116">
            <v>17.63</v>
          </cell>
          <cell r="Q116">
            <v>31.299999999999997</v>
          </cell>
        </row>
        <row r="117">
          <cell r="A117">
            <v>212</v>
          </cell>
          <cell r="B117" t="str">
            <v>75HP + Planter 4-Row</v>
          </cell>
          <cell r="C117">
            <v>18000</v>
          </cell>
          <cell r="E117">
            <v>15.46</v>
          </cell>
          <cell r="F117">
            <v>15.46</v>
          </cell>
          <cell r="G117">
            <v>20.01</v>
          </cell>
          <cell r="H117">
            <v>35.47</v>
          </cell>
          <cell r="I117">
            <v>0.27</v>
          </cell>
          <cell r="J117">
            <v>4.17</v>
          </cell>
          <cell r="K117">
            <v>5.4</v>
          </cell>
          <cell r="L117">
            <v>9.57</v>
          </cell>
          <cell r="M117">
            <v>3.19</v>
          </cell>
          <cell r="N117">
            <v>5.12</v>
          </cell>
          <cell r="O117">
            <v>8.31</v>
          </cell>
          <cell r="P117">
            <v>7.91</v>
          </cell>
          <cell r="Q117">
            <v>16.22</v>
          </cell>
        </row>
        <row r="118">
          <cell r="A118">
            <v>213</v>
          </cell>
          <cell r="B118" t="str">
            <v>100HP + Planter 6-Row</v>
          </cell>
          <cell r="C118">
            <v>22900</v>
          </cell>
          <cell r="E118">
            <v>19.67</v>
          </cell>
          <cell r="F118">
            <v>19.67</v>
          </cell>
          <cell r="G118">
            <v>25.46</v>
          </cell>
          <cell r="H118">
            <v>45.13</v>
          </cell>
          <cell r="I118">
            <v>0.18</v>
          </cell>
          <cell r="J118">
            <v>3.54</v>
          </cell>
          <cell r="K118">
            <v>4.58</v>
          </cell>
          <cell r="L118">
            <v>8.120000000000001</v>
          </cell>
          <cell r="M118">
            <v>2.83</v>
          </cell>
          <cell r="N118">
            <v>4.5</v>
          </cell>
          <cell r="O118">
            <v>7.33</v>
          </cell>
          <cell r="P118">
            <v>7.05</v>
          </cell>
          <cell r="Q118">
            <v>14.379999999999999</v>
          </cell>
        </row>
        <row r="119">
          <cell r="A119">
            <v>214</v>
          </cell>
          <cell r="B119" t="str">
            <v>140HP + Planter 8-Row</v>
          </cell>
          <cell r="C119">
            <v>28500</v>
          </cell>
          <cell r="E119">
            <v>24.48</v>
          </cell>
          <cell r="F119">
            <v>24.48</v>
          </cell>
          <cell r="G119">
            <v>31.68</v>
          </cell>
          <cell r="H119">
            <v>56.16</v>
          </cell>
          <cell r="I119">
            <v>0.15</v>
          </cell>
          <cell r="J119">
            <v>3.67</v>
          </cell>
          <cell r="K119">
            <v>4.75</v>
          </cell>
          <cell r="L119">
            <v>8.42</v>
          </cell>
          <cell r="M119">
            <v>3.3</v>
          </cell>
          <cell r="N119">
            <v>4.95</v>
          </cell>
          <cell r="O119">
            <v>8.25</v>
          </cell>
          <cell r="P119">
            <v>8.04</v>
          </cell>
          <cell r="Q119">
            <v>16.29</v>
          </cell>
        </row>
        <row r="120">
          <cell r="A120">
            <v>214.5</v>
          </cell>
          <cell r="B120" t="str">
            <v>165HP + No-till 12/23 Split-Row Planter</v>
          </cell>
          <cell r="C120">
            <v>79500</v>
          </cell>
          <cell r="E120">
            <v>68.29</v>
          </cell>
          <cell r="F120">
            <v>68.29</v>
          </cell>
          <cell r="G120">
            <v>88.38</v>
          </cell>
          <cell r="H120">
            <v>156.67000000000002</v>
          </cell>
          <cell r="I120">
            <v>0.09</v>
          </cell>
          <cell r="J120">
            <v>6.15</v>
          </cell>
          <cell r="K120">
            <v>7.95</v>
          </cell>
          <cell r="L120">
            <v>14.100000000000001</v>
          </cell>
          <cell r="M120">
            <v>2.34</v>
          </cell>
          <cell r="N120">
            <v>6.99</v>
          </cell>
          <cell r="O120">
            <v>9.33</v>
          </cell>
          <cell r="P120">
            <v>10.11</v>
          </cell>
          <cell r="Q120">
            <v>19.439999999999998</v>
          </cell>
        </row>
        <row r="121">
          <cell r="A121">
            <v>215</v>
          </cell>
          <cell r="B121" t="str">
            <v>75HP + Planter No-till 4-Row</v>
          </cell>
          <cell r="C121">
            <v>18900</v>
          </cell>
          <cell r="E121">
            <v>16.23</v>
          </cell>
          <cell r="F121">
            <v>16.23</v>
          </cell>
          <cell r="G121">
            <v>21.01</v>
          </cell>
          <cell r="H121">
            <v>37.24</v>
          </cell>
          <cell r="I121">
            <v>0.24</v>
          </cell>
          <cell r="J121">
            <v>3.9</v>
          </cell>
          <cell r="K121">
            <v>5.04</v>
          </cell>
          <cell r="L121">
            <v>8.94</v>
          </cell>
          <cell r="M121">
            <v>2.83</v>
          </cell>
          <cell r="N121">
            <v>4.74</v>
          </cell>
          <cell r="O121">
            <v>7.57</v>
          </cell>
          <cell r="P121">
            <v>7.27</v>
          </cell>
          <cell r="Q121">
            <v>14.84</v>
          </cell>
        </row>
        <row r="122">
          <cell r="A122">
            <v>216</v>
          </cell>
          <cell r="B122" t="str">
            <v>100HP + Planter No-till 6-Row</v>
          </cell>
          <cell r="C122">
            <v>23450</v>
          </cell>
          <cell r="E122">
            <v>20.14</v>
          </cell>
          <cell r="F122">
            <v>20.14</v>
          </cell>
          <cell r="G122">
            <v>26.07</v>
          </cell>
          <cell r="H122">
            <v>46.21</v>
          </cell>
          <cell r="I122">
            <v>0.19</v>
          </cell>
          <cell r="J122">
            <v>3.83</v>
          </cell>
          <cell r="K122">
            <v>4.95</v>
          </cell>
          <cell r="L122">
            <v>8.780000000000001</v>
          </cell>
          <cell r="M122">
            <v>2.99</v>
          </cell>
          <cell r="N122">
            <v>4.84</v>
          </cell>
          <cell r="O122">
            <v>7.83</v>
          </cell>
          <cell r="P122">
            <v>7.56</v>
          </cell>
          <cell r="Q122">
            <v>15.39</v>
          </cell>
        </row>
        <row r="123">
          <cell r="A123">
            <v>217</v>
          </cell>
          <cell r="B123" t="str">
            <v>165HP + Planter No-till 8-Row</v>
          </cell>
          <cell r="C123">
            <v>28658.5</v>
          </cell>
          <cell r="E123">
            <v>24.62</v>
          </cell>
          <cell r="F123">
            <v>24.62</v>
          </cell>
          <cell r="G123">
            <v>31.86</v>
          </cell>
          <cell r="H123">
            <v>56.480000000000004</v>
          </cell>
          <cell r="I123">
            <v>0.16</v>
          </cell>
          <cell r="J123">
            <v>3.94</v>
          </cell>
          <cell r="K123">
            <v>5.1</v>
          </cell>
          <cell r="L123">
            <v>9.04</v>
          </cell>
          <cell r="M123">
            <v>4.15</v>
          </cell>
          <cell r="N123">
            <v>5.45</v>
          </cell>
          <cell r="O123">
            <v>9.6</v>
          </cell>
          <cell r="P123">
            <v>8.93</v>
          </cell>
          <cell r="Q123">
            <v>18.53</v>
          </cell>
        </row>
        <row r="124">
          <cell r="A124">
            <v>218</v>
          </cell>
          <cell r="B124" t="str">
            <v>75HP + Planter No-till W/ Herb 4R</v>
          </cell>
          <cell r="C124">
            <v>16500</v>
          </cell>
          <cell r="E124">
            <v>14.17</v>
          </cell>
          <cell r="F124">
            <v>14.17</v>
          </cell>
          <cell r="G124">
            <v>18.34</v>
          </cell>
          <cell r="H124">
            <v>32.51</v>
          </cell>
          <cell r="I124">
            <v>0.28</v>
          </cell>
          <cell r="J124">
            <v>3.97</v>
          </cell>
          <cell r="K124">
            <v>5.14</v>
          </cell>
          <cell r="L124">
            <v>9.11</v>
          </cell>
          <cell r="M124">
            <v>3.3</v>
          </cell>
          <cell r="N124">
            <v>4.96</v>
          </cell>
          <cell r="O124">
            <v>8.26</v>
          </cell>
          <cell r="P124">
            <v>7.73</v>
          </cell>
          <cell r="Q124">
            <v>15.99</v>
          </cell>
        </row>
        <row r="125">
          <cell r="A125">
            <v>219</v>
          </cell>
          <cell r="B125" t="str">
            <v>75HP + Planter No-till W/ Sprayer 4R</v>
          </cell>
          <cell r="C125">
            <v>16500</v>
          </cell>
          <cell r="E125">
            <v>14.17</v>
          </cell>
          <cell r="F125">
            <v>14.17</v>
          </cell>
          <cell r="G125">
            <v>18.34</v>
          </cell>
          <cell r="H125">
            <v>32.51</v>
          </cell>
          <cell r="I125">
            <v>0.28</v>
          </cell>
          <cell r="J125">
            <v>3.97</v>
          </cell>
          <cell r="K125">
            <v>5.14</v>
          </cell>
          <cell r="L125">
            <v>9.11</v>
          </cell>
          <cell r="M125">
            <v>3.3</v>
          </cell>
          <cell r="N125">
            <v>4.96</v>
          </cell>
          <cell r="O125">
            <v>8.26</v>
          </cell>
          <cell r="P125">
            <v>7.73</v>
          </cell>
          <cell r="Q125">
            <v>15.99</v>
          </cell>
        </row>
        <row r="126">
          <cell r="A126">
            <v>220</v>
          </cell>
          <cell r="B126" t="str">
            <v>120HP + Planter W/ Fertilizer 6R</v>
          </cell>
          <cell r="C126">
            <v>21500</v>
          </cell>
          <cell r="E126">
            <v>18.47</v>
          </cell>
          <cell r="F126">
            <v>18.47</v>
          </cell>
          <cell r="G126">
            <v>23.9</v>
          </cell>
          <cell r="H126">
            <v>42.37</v>
          </cell>
          <cell r="I126">
            <v>0.18</v>
          </cell>
          <cell r="J126">
            <v>3.32</v>
          </cell>
          <cell r="K126">
            <v>4.3</v>
          </cell>
          <cell r="L126">
            <v>7.619999999999999</v>
          </cell>
          <cell r="M126">
            <v>3.4</v>
          </cell>
          <cell r="N126">
            <v>4.74</v>
          </cell>
          <cell r="O126">
            <v>8.14</v>
          </cell>
          <cell r="P126">
            <v>7.96</v>
          </cell>
          <cell r="Q126">
            <v>16.1</v>
          </cell>
        </row>
        <row r="127">
          <cell r="A127">
            <v>221</v>
          </cell>
          <cell r="B127" t="str">
            <v>120HP + Planter W/ Herbicide 6R</v>
          </cell>
          <cell r="C127">
            <v>21500</v>
          </cell>
          <cell r="E127">
            <v>18.47</v>
          </cell>
          <cell r="F127">
            <v>18.47</v>
          </cell>
          <cell r="G127">
            <v>23.9</v>
          </cell>
          <cell r="H127">
            <v>42.37</v>
          </cell>
          <cell r="I127">
            <v>0.18</v>
          </cell>
          <cell r="J127">
            <v>3.32</v>
          </cell>
          <cell r="K127">
            <v>4.3</v>
          </cell>
          <cell r="L127">
            <v>7.619999999999999</v>
          </cell>
          <cell r="M127">
            <v>3.4</v>
          </cell>
          <cell r="N127">
            <v>4.74</v>
          </cell>
          <cell r="O127">
            <v>8.14</v>
          </cell>
          <cell r="P127">
            <v>7.96</v>
          </cell>
          <cell r="Q127">
            <v>16.1</v>
          </cell>
        </row>
        <row r="128">
          <cell r="A128">
            <v>222</v>
          </cell>
          <cell r="B128" t="str">
            <v>100HP + Planter W/ Sprayer 4R</v>
          </cell>
          <cell r="C128">
            <v>16500</v>
          </cell>
          <cell r="E128">
            <v>14.17</v>
          </cell>
          <cell r="F128">
            <v>14.17</v>
          </cell>
          <cell r="G128">
            <v>18.34</v>
          </cell>
          <cell r="H128">
            <v>32.51</v>
          </cell>
          <cell r="I128">
            <v>0.27</v>
          </cell>
          <cell r="J128">
            <v>3.83</v>
          </cell>
          <cell r="K128">
            <v>4.95</v>
          </cell>
          <cell r="L128">
            <v>8.780000000000001</v>
          </cell>
          <cell r="M128">
            <v>4.25</v>
          </cell>
          <cell r="N128">
            <v>5.26</v>
          </cell>
          <cell r="O128">
            <v>9.51</v>
          </cell>
          <cell r="P128">
            <v>8.66</v>
          </cell>
          <cell r="Q128">
            <v>18.17</v>
          </cell>
        </row>
        <row r="129">
          <cell r="A129">
            <v>223</v>
          </cell>
          <cell r="B129" t="str">
            <v>120HP + Planter W/ Sprayer 6R</v>
          </cell>
          <cell r="C129">
            <v>21500</v>
          </cell>
          <cell r="E129">
            <v>18.47</v>
          </cell>
          <cell r="F129">
            <v>18.47</v>
          </cell>
          <cell r="G129">
            <v>23.9</v>
          </cell>
          <cell r="H129">
            <v>42.37</v>
          </cell>
          <cell r="I129">
            <v>0.18</v>
          </cell>
          <cell r="J129">
            <v>3.32</v>
          </cell>
          <cell r="K129">
            <v>4.3</v>
          </cell>
          <cell r="L129">
            <v>7.619999999999999</v>
          </cell>
          <cell r="M129">
            <v>3.4</v>
          </cell>
          <cell r="N129">
            <v>4.74</v>
          </cell>
          <cell r="O129">
            <v>8.14</v>
          </cell>
          <cell r="P129">
            <v>7.96</v>
          </cell>
          <cell r="Q129">
            <v>16.1</v>
          </cell>
        </row>
        <row r="130">
          <cell r="A130">
            <v>224</v>
          </cell>
          <cell r="B130" t="str">
            <v>140HP + Planter W/ Sprayer 8R</v>
          </cell>
          <cell r="C130">
            <v>27000</v>
          </cell>
          <cell r="E130">
            <v>23.19</v>
          </cell>
          <cell r="F130">
            <v>23.19</v>
          </cell>
          <cell r="G130">
            <v>30.02</v>
          </cell>
          <cell r="H130">
            <v>53.21</v>
          </cell>
          <cell r="I130">
            <v>0.15</v>
          </cell>
          <cell r="J130">
            <v>3.48</v>
          </cell>
          <cell r="K130">
            <v>4.5</v>
          </cell>
          <cell r="L130">
            <v>7.98</v>
          </cell>
          <cell r="M130">
            <v>3.3</v>
          </cell>
          <cell r="N130">
            <v>4.76</v>
          </cell>
          <cell r="O130">
            <v>8.06</v>
          </cell>
          <cell r="P130">
            <v>7.79</v>
          </cell>
          <cell r="Q130">
            <v>15.850000000000001</v>
          </cell>
        </row>
        <row r="131">
          <cell r="A131">
            <v>225</v>
          </cell>
          <cell r="B131" t="str">
            <v>75HP + Subsoiler-Bedder 2R</v>
          </cell>
          <cell r="C131">
            <v>5350</v>
          </cell>
          <cell r="E131">
            <v>4.62</v>
          </cell>
          <cell r="F131">
            <v>4.62</v>
          </cell>
          <cell r="G131">
            <v>4.05</v>
          </cell>
          <cell r="H131">
            <v>8.67</v>
          </cell>
          <cell r="I131">
            <v>0.32</v>
          </cell>
          <cell r="J131">
            <v>1.48</v>
          </cell>
          <cell r="K131">
            <v>1.3</v>
          </cell>
          <cell r="L131">
            <v>2.7800000000000002</v>
          </cell>
          <cell r="M131">
            <v>3.78</v>
          </cell>
          <cell r="N131">
            <v>2.6</v>
          </cell>
          <cell r="O131">
            <v>6.38</v>
          </cell>
          <cell r="P131">
            <v>4.27</v>
          </cell>
          <cell r="Q131">
            <v>10.649999999999999</v>
          </cell>
        </row>
        <row r="132">
          <cell r="A132">
            <v>226</v>
          </cell>
          <cell r="B132" t="str">
            <v>120HP + Subsoiler-Bedder 4R</v>
          </cell>
          <cell r="C132">
            <v>7500</v>
          </cell>
          <cell r="E132">
            <v>6.47</v>
          </cell>
          <cell r="F132">
            <v>6.47</v>
          </cell>
          <cell r="G132">
            <v>5.68</v>
          </cell>
          <cell r="H132">
            <v>12.149999999999999</v>
          </cell>
          <cell r="I132">
            <v>0.17</v>
          </cell>
          <cell r="J132">
            <v>1.1</v>
          </cell>
          <cell r="K132">
            <v>0.97</v>
          </cell>
          <cell r="L132">
            <v>2.0700000000000003</v>
          </cell>
          <cell r="M132">
            <v>3.21</v>
          </cell>
          <cell r="N132">
            <v>2.44</v>
          </cell>
          <cell r="O132">
            <v>5.65</v>
          </cell>
          <cell r="P132">
            <v>4.42</v>
          </cell>
          <cell r="Q132">
            <v>10.07</v>
          </cell>
        </row>
        <row r="133">
          <cell r="A133">
            <v>227</v>
          </cell>
          <cell r="B133" t="str">
            <v>140HP + Subsoiler 6 Shank</v>
          </cell>
          <cell r="C133">
            <v>15475</v>
          </cell>
          <cell r="E133">
            <v>13.36</v>
          </cell>
          <cell r="F133">
            <v>13.36</v>
          </cell>
          <cell r="G133">
            <v>11.72</v>
          </cell>
          <cell r="H133">
            <v>25.08</v>
          </cell>
          <cell r="I133">
            <v>0.15</v>
          </cell>
          <cell r="J133">
            <v>2</v>
          </cell>
          <cell r="K133">
            <v>1.76</v>
          </cell>
          <cell r="L133">
            <v>3.76</v>
          </cell>
          <cell r="M133">
            <v>3.3</v>
          </cell>
          <cell r="N133">
            <v>3.28</v>
          </cell>
          <cell r="O133">
            <v>6.58</v>
          </cell>
          <cell r="P133">
            <v>5.04</v>
          </cell>
          <cell r="Q133">
            <v>11.620000000000001</v>
          </cell>
        </row>
        <row r="134">
          <cell r="A134">
            <v>227.4</v>
          </cell>
          <cell r="B134" t="str">
            <v>140HP + Subsoiler-Bedder 6R-4FT</v>
          </cell>
          <cell r="C134">
            <v>9762.5</v>
          </cell>
          <cell r="E134">
            <v>8.43</v>
          </cell>
          <cell r="F134">
            <v>8.43</v>
          </cell>
          <cell r="G134">
            <v>7.39</v>
          </cell>
          <cell r="H134">
            <v>15.82</v>
          </cell>
          <cell r="I134">
            <v>0.11</v>
          </cell>
          <cell r="J134">
            <v>0.93</v>
          </cell>
          <cell r="K134">
            <v>0.81</v>
          </cell>
          <cell r="L134">
            <v>1.7400000000000002</v>
          </cell>
          <cell r="M134">
            <v>2.42</v>
          </cell>
          <cell r="N134">
            <v>1.86</v>
          </cell>
          <cell r="O134">
            <v>4.28</v>
          </cell>
          <cell r="P134">
            <v>3.22</v>
          </cell>
          <cell r="Q134">
            <v>7.5</v>
          </cell>
        </row>
        <row r="135">
          <cell r="A135">
            <v>227.5</v>
          </cell>
          <cell r="B135" t="str">
            <v>140HP + Subsoiler-Bedder 6R-5FT</v>
          </cell>
          <cell r="C135">
            <v>9762.5</v>
          </cell>
          <cell r="E135">
            <v>8.43</v>
          </cell>
          <cell r="F135">
            <v>8.43</v>
          </cell>
          <cell r="G135">
            <v>7.39</v>
          </cell>
          <cell r="H135">
            <v>15.82</v>
          </cell>
          <cell r="I135">
            <v>0.09</v>
          </cell>
          <cell r="J135">
            <v>0.76</v>
          </cell>
          <cell r="K135">
            <v>0.67</v>
          </cell>
          <cell r="L135">
            <v>1.4300000000000002</v>
          </cell>
          <cell r="M135">
            <v>1.98</v>
          </cell>
          <cell r="N135">
            <v>1.52</v>
          </cell>
          <cell r="O135">
            <v>3.5</v>
          </cell>
          <cell r="P135">
            <v>2.64</v>
          </cell>
          <cell r="Q135">
            <v>6.140000000000001</v>
          </cell>
        </row>
        <row r="136">
          <cell r="A136">
            <v>227.6</v>
          </cell>
          <cell r="B136" t="str">
            <v>140HP + Subsoiler-Bedder 6R-6FT</v>
          </cell>
          <cell r="C136">
            <v>9762.5</v>
          </cell>
          <cell r="E136">
            <v>8.43</v>
          </cell>
          <cell r="F136">
            <v>8.43</v>
          </cell>
          <cell r="G136">
            <v>7.39</v>
          </cell>
          <cell r="H136">
            <v>15.82</v>
          </cell>
          <cell r="I136">
            <v>0.08</v>
          </cell>
          <cell r="J136">
            <v>0.67</v>
          </cell>
          <cell r="K136">
            <v>0.59</v>
          </cell>
          <cell r="L136">
            <v>1.26</v>
          </cell>
          <cell r="M136">
            <v>1.76</v>
          </cell>
          <cell r="N136">
            <v>1.36</v>
          </cell>
          <cell r="O136">
            <v>3.12</v>
          </cell>
          <cell r="P136">
            <v>2.34</v>
          </cell>
          <cell r="Q136">
            <v>5.46</v>
          </cell>
        </row>
        <row r="137">
          <cell r="A137">
            <v>228</v>
          </cell>
          <cell r="B137" t="str">
            <v>160HP + Subsoiler-Planter 6R</v>
          </cell>
          <cell r="C137">
            <v>24800</v>
          </cell>
          <cell r="E137">
            <v>15.48</v>
          </cell>
          <cell r="F137">
            <v>15.48</v>
          </cell>
          <cell r="G137">
            <v>28.18</v>
          </cell>
          <cell r="H137">
            <v>43.66</v>
          </cell>
          <cell r="I137">
            <v>0.16</v>
          </cell>
          <cell r="J137">
            <v>2.48</v>
          </cell>
          <cell r="K137">
            <v>4.51</v>
          </cell>
          <cell r="L137">
            <v>6.99</v>
          </cell>
          <cell r="M137">
            <v>4.15</v>
          </cell>
          <cell r="N137">
            <v>3.98</v>
          </cell>
          <cell r="O137">
            <v>8.13</v>
          </cell>
          <cell r="P137">
            <v>8.34</v>
          </cell>
          <cell r="Q137">
            <v>16.47</v>
          </cell>
        </row>
        <row r="138">
          <cell r="A138">
            <v>229</v>
          </cell>
          <cell r="B138" t="str">
            <v>140HP+Subsoiler-Planter W/Spray 4R</v>
          </cell>
          <cell r="C138">
            <v>19500</v>
          </cell>
          <cell r="E138">
            <v>12.17</v>
          </cell>
          <cell r="F138">
            <v>12.17</v>
          </cell>
          <cell r="G138">
            <v>22.16</v>
          </cell>
          <cell r="H138">
            <v>34.33</v>
          </cell>
          <cell r="I138">
            <v>0.24</v>
          </cell>
          <cell r="J138">
            <v>2.92</v>
          </cell>
          <cell r="K138">
            <v>5.32</v>
          </cell>
          <cell r="L138">
            <v>8.24</v>
          </cell>
          <cell r="M138">
            <v>5.28</v>
          </cell>
          <cell r="N138">
            <v>4.96</v>
          </cell>
          <cell r="O138">
            <v>10.24</v>
          </cell>
          <cell r="P138">
            <v>10.57</v>
          </cell>
          <cell r="Q138">
            <v>20.810000000000002</v>
          </cell>
        </row>
        <row r="139">
          <cell r="A139">
            <v>230</v>
          </cell>
          <cell r="B139" t="str">
            <v>160HP+Subsoiler-Planter W/Spray 6R</v>
          </cell>
          <cell r="C139">
            <v>27250</v>
          </cell>
          <cell r="E139">
            <v>17</v>
          </cell>
          <cell r="F139">
            <v>17</v>
          </cell>
          <cell r="G139">
            <v>30.96</v>
          </cell>
          <cell r="H139">
            <v>47.96</v>
          </cell>
          <cell r="I139">
            <v>0.16</v>
          </cell>
          <cell r="J139">
            <v>2.72</v>
          </cell>
          <cell r="K139">
            <v>4.95</v>
          </cell>
          <cell r="L139">
            <v>7.67</v>
          </cell>
          <cell r="M139">
            <v>4.15</v>
          </cell>
          <cell r="N139">
            <v>4.23</v>
          </cell>
          <cell r="O139">
            <v>8.38</v>
          </cell>
          <cell r="P139">
            <v>8.78</v>
          </cell>
          <cell r="Q139">
            <v>17.16</v>
          </cell>
        </row>
        <row r="140">
          <cell r="A140">
            <v>231</v>
          </cell>
          <cell r="B140" t="str">
            <v>180HP+Subsoiler-Planter W/Spray 8R</v>
          </cell>
          <cell r="C140">
            <v>33500</v>
          </cell>
          <cell r="E140">
            <v>20.9</v>
          </cell>
          <cell r="F140">
            <v>20.9</v>
          </cell>
          <cell r="G140">
            <v>38.06</v>
          </cell>
          <cell r="H140">
            <v>58.96</v>
          </cell>
          <cell r="I140">
            <v>0.12</v>
          </cell>
          <cell r="J140">
            <v>2.51</v>
          </cell>
          <cell r="K140">
            <v>4.57</v>
          </cell>
          <cell r="L140">
            <v>7.08</v>
          </cell>
          <cell r="M140">
            <v>3.4</v>
          </cell>
          <cell r="N140">
            <v>4.04</v>
          </cell>
          <cell r="O140">
            <v>7.44</v>
          </cell>
          <cell r="P140">
            <v>8.46</v>
          </cell>
          <cell r="Q140">
            <v>15.900000000000002</v>
          </cell>
        </row>
        <row r="141">
          <cell r="A141">
            <v>232</v>
          </cell>
          <cell r="B141" t="str">
            <v>75HP + Super Bedder 1-ROW</v>
          </cell>
          <cell r="C141">
            <v>3200</v>
          </cell>
          <cell r="E141">
            <v>1</v>
          </cell>
          <cell r="F141">
            <v>1</v>
          </cell>
          <cell r="G141">
            <v>7.94</v>
          </cell>
          <cell r="H141">
            <v>8.940000000000001</v>
          </cell>
          <cell r="I141">
            <v>1.1</v>
          </cell>
          <cell r="J141">
            <v>1.1</v>
          </cell>
          <cell r="K141">
            <v>8.73</v>
          </cell>
          <cell r="L141">
            <v>9.83</v>
          </cell>
          <cell r="M141">
            <v>12.98</v>
          </cell>
          <cell r="N141">
            <v>4.98</v>
          </cell>
          <cell r="O141">
            <v>17.96</v>
          </cell>
          <cell r="P141">
            <v>18.94</v>
          </cell>
          <cell r="Q141">
            <v>36.900000000000006</v>
          </cell>
        </row>
        <row r="142">
          <cell r="A142">
            <v>233</v>
          </cell>
          <cell r="B142" t="str">
            <v>75HP + Tomato Transplanter 3R</v>
          </cell>
          <cell r="C142">
            <v>8250</v>
          </cell>
          <cell r="E142">
            <v>4.26</v>
          </cell>
          <cell r="F142">
            <v>4.26</v>
          </cell>
          <cell r="G142">
            <v>13.19</v>
          </cell>
          <cell r="H142">
            <v>17.45</v>
          </cell>
          <cell r="I142">
            <v>0.69</v>
          </cell>
          <cell r="J142">
            <v>2.94</v>
          </cell>
          <cell r="K142">
            <v>9.1</v>
          </cell>
          <cell r="L142">
            <v>12.04</v>
          </cell>
          <cell r="M142">
            <v>8.14</v>
          </cell>
          <cell r="N142">
            <v>5.38</v>
          </cell>
          <cell r="O142">
            <v>13.52</v>
          </cell>
          <cell r="P142">
            <v>15.5</v>
          </cell>
          <cell r="Q142">
            <v>29.02</v>
          </cell>
        </row>
        <row r="143">
          <cell r="A143">
            <v>234</v>
          </cell>
          <cell r="B143" t="str">
            <v>35HP + Transplanter 1-Row</v>
          </cell>
          <cell r="C143">
            <v>1900</v>
          </cell>
          <cell r="E143">
            <v>0.98</v>
          </cell>
          <cell r="F143">
            <v>0.98</v>
          </cell>
          <cell r="G143">
            <v>3.04</v>
          </cell>
          <cell r="H143">
            <v>4.02</v>
          </cell>
          <cell r="I143">
            <v>2.2</v>
          </cell>
          <cell r="J143">
            <v>2.16</v>
          </cell>
          <cell r="K143">
            <v>6.69</v>
          </cell>
          <cell r="L143">
            <v>8.850000000000001</v>
          </cell>
          <cell r="M143">
            <v>12.12</v>
          </cell>
          <cell r="N143">
            <v>5.61</v>
          </cell>
          <cell r="O143">
            <v>17.73</v>
          </cell>
          <cell r="P143">
            <v>15.8</v>
          </cell>
          <cell r="Q143">
            <v>33.53</v>
          </cell>
        </row>
        <row r="144">
          <cell r="A144">
            <v>235</v>
          </cell>
          <cell r="B144" t="str">
            <v>55HP + Transplanter 2-Row</v>
          </cell>
          <cell r="C144">
            <v>3250</v>
          </cell>
          <cell r="E144">
            <v>1.68</v>
          </cell>
          <cell r="F144">
            <v>1.68</v>
          </cell>
          <cell r="G144">
            <v>5.2</v>
          </cell>
          <cell r="H144">
            <v>6.88</v>
          </cell>
          <cell r="I144">
            <v>1.38</v>
          </cell>
          <cell r="J144">
            <v>2.32</v>
          </cell>
          <cell r="K144">
            <v>7.18</v>
          </cell>
          <cell r="L144">
            <v>9.5</v>
          </cell>
          <cell r="M144">
            <v>11.94</v>
          </cell>
          <cell r="N144">
            <v>5.16</v>
          </cell>
          <cell r="O144">
            <v>17.1</v>
          </cell>
          <cell r="P144">
            <v>14.66</v>
          </cell>
          <cell r="Q144">
            <v>31.76</v>
          </cell>
        </row>
        <row r="145">
          <cell r="A145">
            <v>236</v>
          </cell>
          <cell r="B145" t="str">
            <v>75HP + Transplanter 4-Row</v>
          </cell>
          <cell r="C145">
            <v>10250</v>
          </cell>
          <cell r="E145">
            <v>7.27</v>
          </cell>
          <cell r="F145">
            <v>7.27</v>
          </cell>
          <cell r="G145">
            <v>12.29</v>
          </cell>
          <cell r="H145">
            <v>19.56</v>
          </cell>
          <cell r="I145">
            <v>0.83</v>
          </cell>
          <cell r="J145">
            <v>6.03</v>
          </cell>
          <cell r="K145">
            <v>10.2</v>
          </cell>
          <cell r="L145">
            <v>16.23</v>
          </cell>
          <cell r="M145">
            <v>9.79</v>
          </cell>
          <cell r="N145">
            <v>8.97</v>
          </cell>
          <cell r="O145">
            <v>18.76</v>
          </cell>
          <cell r="P145">
            <v>17.9</v>
          </cell>
          <cell r="Q145">
            <v>36.66</v>
          </cell>
        </row>
        <row r="146">
          <cell r="A146">
            <v>237</v>
          </cell>
          <cell r="B146" t="str">
            <v>55HP + Water Wheel transplanter 1R</v>
          </cell>
          <cell r="C146">
            <v>2100</v>
          </cell>
          <cell r="E146">
            <v>1.09</v>
          </cell>
          <cell r="F146">
            <v>1.09</v>
          </cell>
          <cell r="G146">
            <v>3.36</v>
          </cell>
          <cell r="H146">
            <v>4.45</v>
          </cell>
          <cell r="I146">
            <v>2.06</v>
          </cell>
          <cell r="J146">
            <v>2.25</v>
          </cell>
          <cell r="K146">
            <v>6.92</v>
          </cell>
          <cell r="L146">
            <v>9.17</v>
          </cell>
          <cell r="M146">
            <v>17.82</v>
          </cell>
          <cell r="N146">
            <v>6.49</v>
          </cell>
          <cell r="O146">
            <v>24.31</v>
          </cell>
          <cell r="P146">
            <v>18.09</v>
          </cell>
          <cell r="Q146">
            <v>42.4</v>
          </cell>
        </row>
        <row r="147">
          <cell r="A147">
            <v>240</v>
          </cell>
          <cell r="B147" t="str">
            <v>35HP + Whirl Seeder</v>
          </cell>
          <cell r="C147">
            <v>500</v>
          </cell>
          <cell r="E147">
            <v>0.34</v>
          </cell>
          <cell r="F147">
            <v>0.34</v>
          </cell>
          <cell r="G147">
            <v>1.23</v>
          </cell>
          <cell r="H147">
            <v>1.57</v>
          </cell>
          <cell r="I147">
            <v>0.1</v>
          </cell>
          <cell r="J147">
            <v>0.03</v>
          </cell>
          <cell r="K147">
            <v>0.12</v>
          </cell>
          <cell r="L147">
            <v>0.15</v>
          </cell>
          <cell r="M147">
            <v>0.55</v>
          </cell>
          <cell r="N147">
            <v>0.19</v>
          </cell>
          <cell r="O147">
            <v>0.74</v>
          </cell>
          <cell r="P147">
            <v>0.54</v>
          </cell>
          <cell r="Q147">
            <v>1.28</v>
          </cell>
        </row>
        <row r="148">
          <cell r="A148">
            <v>251</v>
          </cell>
          <cell r="B148" t="str">
            <v>35HP + Cultivator 1-Row</v>
          </cell>
          <cell r="C148">
            <v>1350</v>
          </cell>
          <cell r="E148">
            <v>0.54</v>
          </cell>
          <cell r="F148">
            <v>0.54</v>
          </cell>
          <cell r="G148">
            <v>1.7</v>
          </cell>
          <cell r="H148">
            <v>2.24</v>
          </cell>
          <cell r="I148">
            <v>1.18</v>
          </cell>
          <cell r="J148">
            <v>0.64</v>
          </cell>
          <cell r="K148">
            <v>2.01</v>
          </cell>
          <cell r="L148">
            <v>2.65</v>
          </cell>
          <cell r="M148">
            <v>6.5</v>
          </cell>
          <cell r="N148">
            <v>2.49</v>
          </cell>
          <cell r="O148">
            <v>8.99</v>
          </cell>
          <cell r="P148">
            <v>6.89</v>
          </cell>
          <cell r="Q148">
            <v>15.879999999999999</v>
          </cell>
        </row>
        <row r="149">
          <cell r="A149">
            <v>252</v>
          </cell>
          <cell r="B149" t="str">
            <v>55HP + Cultivator 2-Row</v>
          </cell>
          <cell r="C149">
            <v>2050</v>
          </cell>
          <cell r="E149">
            <v>0.81</v>
          </cell>
          <cell r="F149">
            <v>0.81</v>
          </cell>
          <cell r="G149">
            <v>2.59</v>
          </cell>
          <cell r="H149">
            <v>3.4</v>
          </cell>
          <cell r="I149">
            <v>0.42</v>
          </cell>
          <cell r="J149">
            <v>0.34</v>
          </cell>
          <cell r="K149">
            <v>1.09</v>
          </cell>
          <cell r="L149">
            <v>1.4300000000000002</v>
          </cell>
          <cell r="M149">
            <v>3.63</v>
          </cell>
          <cell r="N149">
            <v>1.21</v>
          </cell>
          <cell r="O149">
            <v>4.84</v>
          </cell>
          <cell r="P149">
            <v>3.36</v>
          </cell>
          <cell r="Q149">
            <v>8.2</v>
          </cell>
        </row>
        <row r="150">
          <cell r="A150">
            <v>253</v>
          </cell>
          <cell r="B150" t="str">
            <v>75HP + Cultivator 4-Row</v>
          </cell>
          <cell r="C150">
            <v>3400</v>
          </cell>
          <cell r="E150">
            <v>2.15</v>
          </cell>
          <cell r="F150">
            <v>2.15</v>
          </cell>
          <cell r="G150">
            <v>3.55</v>
          </cell>
          <cell r="H150">
            <v>5.699999999999999</v>
          </cell>
          <cell r="I150">
            <v>0.23</v>
          </cell>
          <cell r="J150">
            <v>0.49</v>
          </cell>
          <cell r="K150">
            <v>0.82</v>
          </cell>
          <cell r="L150">
            <v>1.31</v>
          </cell>
          <cell r="M150">
            <v>2.71</v>
          </cell>
          <cell r="N150">
            <v>1.31</v>
          </cell>
          <cell r="O150">
            <v>4.02</v>
          </cell>
          <cell r="P150">
            <v>2.95</v>
          </cell>
          <cell r="Q150">
            <v>6.97</v>
          </cell>
        </row>
        <row r="151">
          <cell r="A151">
            <v>253.5</v>
          </cell>
          <cell r="B151" t="str">
            <v>100HP + Cultivator 4-Row</v>
          </cell>
          <cell r="C151">
            <v>3400</v>
          </cell>
          <cell r="E151">
            <v>2.15</v>
          </cell>
          <cell r="F151">
            <v>2.15</v>
          </cell>
          <cell r="G151">
            <v>3.55</v>
          </cell>
          <cell r="H151">
            <v>5.699999999999999</v>
          </cell>
          <cell r="I151">
            <v>0.23</v>
          </cell>
          <cell r="J151">
            <v>0.49</v>
          </cell>
          <cell r="K151">
            <v>0.82</v>
          </cell>
          <cell r="L151">
            <v>1.31</v>
          </cell>
          <cell r="M151">
            <v>3.62</v>
          </cell>
          <cell r="N151">
            <v>1.72</v>
          </cell>
          <cell r="O151">
            <v>5.34</v>
          </cell>
          <cell r="P151">
            <v>3.97</v>
          </cell>
          <cell r="Q151">
            <v>9.31</v>
          </cell>
        </row>
        <row r="152">
          <cell r="A152">
            <v>254</v>
          </cell>
          <cell r="B152" t="str">
            <v>100HP + Cultivator 6-Row</v>
          </cell>
          <cell r="C152">
            <v>4750</v>
          </cell>
          <cell r="E152">
            <v>3.93</v>
          </cell>
          <cell r="F152">
            <v>3.93</v>
          </cell>
          <cell r="G152">
            <v>3.97</v>
          </cell>
          <cell r="H152">
            <v>7.9</v>
          </cell>
          <cell r="I152">
            <v>0.18</v>
          </cell>
          <cell r="J152">
            <v>0.71</v>
          </cell>
          <cell r="K152">
            <v>0.71</v>
          </cell>
          <cell r="L152">
            <v>1.42</v>
          </cell>
          <cell r="M152">
            <v>2.83</v>
          </cell>
          <cell r="N152">
            <v>1.67</v>
          </cell>
          <cell r="O152">
            <v>4.5</v>
          </cell>
          <cell r="P152">
            <v>3.18</v>
          </cell>
          <cell r="Q152">
            <v>7.68</v>
          </cell>
        </row>
        <row r="153">
          <cell r="A153">
            <v>254.8</v>
          </cell>
          <cell r="B153" t="str">
            <v>120HP + Cultivator 8-Row</v>
          </cell>
          <cell r="C153">
            <v>5500</v>
          </cell>
          <cell r="E153">
            <v>4.55</v>
          </cell>
          <cell r="F153">
            <v>4.55</v>
          </cell>
          <cell r="G153">
            <v>4.6</v>
          </cell>
          <cell r="H153">
            <v>9.149999999999999</v>
          </cell>
          <cell r="I153">
            <v>0.15</v>
          </cell>
          <cell r="J153">
            <v>0.68</v>
          </cell>
          <cell r="K153">
            <v>0.69</v>
          </cell>
          <cell r="L153">
            <v>1.37</v>
          </cell>
          <cell r="M153">
            <v>2.83</v>
          </cell>
          <cell r="N153">
            <v>1.87</v>
          </cell>
          <cell r="O153">
            <v>4.7</v>
          </cell>
          <cell r="P153">
            <v>3.74</v>
          </cell>
          <cell r="Q153">
            <v>8.440000000000001</v>
          </cell>
        </row>
        <row r="154">
          <cell r="A154">
            <v>255</v>
          </cell>
          <cell r="B154" t="str">
            <v>100HP + Hvy Cultivator W/Chem (H &amp; I) 4R</v>
          </cell>
          <cell r="C154">
            <v>6000</v>
          </cell>
          <cell r="E154">
            <v>2.38</v>
          </cell>
          <cell r="F154">
            <v>2.38</v>
          </cell>
          <cell r="G154">
            <v>7.57</v>
          </cell>
          <cell r="H154">
            <v>9.95</v>
          </cell>
          <cell r="I154">
            <v>0.25</v>
          </cell>
          <cell r="J154">
            <v>0.6</v>
          </cell>
          <cell r="K154">
            <v>1.89</v>
          </cell>
          <cell r="L154">
            <v>2.4899999999999998</v>
          </cell>
          <cell r="M154">
            <v>3.93</v>
          </cell>
          <cell r="N154">
            <v>1.93</v>
          </cell>
          <cell r="O154">
            <v>5.86</v>
          </cell>
          <cell r="P154">
            <v>5.32</v>
          </cell>
          <cell r="Q154">
            <v>11.18</v>
          </cell>
        </row>
        <row r="155">
          <cell r="A155">
            <v>256</v>
          </cell>
          <cell r="B155" t="str">
            <v>100HP + Cultivator W/Chem (H &amp; I) 6R</v>
          </cell>
          <cell r="C155">
            <v>5750</v>
          </cell>
          <cell r="E155">
            <v>2.28</v>
          </cell>
          <cell r="F155">
            <v>2.28</v>
          </cell>
          <cell r="G155">
            <v>7.25</v>
          </cell>
          <cell r="H155">
            <v>9.53</v>
          </cell>
          <cell r="I155">
            <v>0.18</v>
          </cell>
          <cell r="J155">
            <v>0.41</v>
          </cell>
          <cell r="K155">
            <v>1.31</v>
          </cell>
          <cell r="L155">
            <v>1.72</v>
          </cell>
          <cell r="M155">
            <v>2.83</v>
          </cell>
          <cell r="N155">
            <v>1.37</v>
          </cell>
          <cell r="O155">
            <v>4.2</v>
          </cell>
          <cell r="P155">
            <v>3.77</v>
          </cell>
          <cell r="Q155">
            <v>7.970000000000001</v>
          </cell>
        </row>
        <row r="156">
          <cell r="A156">
            <v>257</v>
          </cell>
          <cell r="B156" t="str">
            <v>100HP + Cultivator W/ Herbicide 6R</v>
          </cell>
          <cell r="C156">
            <v>5300</v>
          </cell>
          <cell r="E156">
            <v>2.1</v>
          </cell>
          <cell r="F156">
            <v>2.1</v>
          </cell>
          <cell r="G156">
            <v>6.68</v>
          </cell>
          <cell r="H156">
            <v>8.78</v>
          </cell>
          <cell r="I156">
            <v>0.18</v>
          </cell>
          <cell r="J156">
            <v>0.38</v>
          </cell>
          <cell r="K156">
            <v>1.2</v>
          </cell>
          <cell r="L156">
            <v>1.58</v>
          </cell>
          <cell r="M156">
            <v>2.83</v>
          </cell>
          <cell r="N156">
            <v>1.34</v>
          </cell>
          <cell r="O156">
            <v>4.17</v>
          </cell>
          <cell r="P156">
            <v>3.67</v>
          </cell>
          <cell r="Q156">
            <v>7.84</v>
          </cell>
        </row>
        <row r="157">
          <cell r="A157">
            <v>257.5</v>
          </cell>
          <cell r="B157" t="str">
            <v>100HP + Cultivator W/ Insecticide 6R</v>
          </cell>
          <cell r="C157">
            <v>5300</v>
          </cell>
          <cell r="E157">
            <v>2.1</v>
          </cell>
          <cell r="F157">
            <v>2.1</v>
          </cell>
          <cell r="G157">
            <v>6.68</v>
          </cell>
          <cell r="H157">
            <v>8.78</v>
          </cell>
          <cell r="I157">
            <v>0.18</v>
          </cell>
          <cell r="J157">
            <v>0.38</v>
          </cell>
          <cell r="K157">
            <v>1.2</v>
          </cell>
          <cell r="L157">
            <v>1.58</v>
          </cell>
          <cell r="M157">
            <v>2.83</v>
          </cell>
          <cell r="N157">
            <v>1.34</v>
          </cell>
          <cell r="O157">
            <v>4.17</v>
          </cell>
          <cell r="P157">
            <v>3.67</v>
          </cell>
          <cell r="Q157">
            <v>7.84</v>
          </cell>
        </row>
        <row r="158">
          <cell r="A158">
            <v>258</v>
          </cell>
          <cell r="B158" t="str">
            <v>100HP + Cultivator W/ Sprayer 6R</v>
          </cell>
          <cell r="C158">
            <v>5300</v>
          </cell>
          <cell r="E158">
            <v>2.1</v>
          </cell>
          <cell r="F158">
            <v>2.1</v>
          </cell>
          <cell r="G158">
            <v>6.68</v>
          </cell>
          <cell r="H158">
            <v>8.78</v>
          </cell>
          <cell r="I158">
            <v>0.18</v>
          </cell>
          <cell r="J158">
            <v>0.38</v>
          </cell>
          <cell r="K158">
            <v>1.2</v>
          </cell>
          <cell r="L158">
            <v>1.58</v>
          </cell>
          <cell r="M158">
            <v>2.83</v>
          </cell>
          <cell r="N158">
            <v>1.34</v>
          </cell>
          <cell r="O158">
            <v>4.17</v>
          </cell>
          <cell r="P158">
            <v>3.67</v>
          </cell>
          <cell r="Q158">
            <v>7.84</v>
          </cell>
        </row>
        <row r="159">
          <cell r="A159">
            <v>259</v>
          </cell>
          <cell r="B159" t="str">
            <v>75HP + Granular Applicator</v>
          </cell>
          <cell r="C159">
            <v>3575</v>
          </cell>
          <cell r="E159">
            <v>2.97</v>
          </cell>
          <cell r="F159">
            <v>2.97</v>
          </cell>
          <cell r="G159">
            <v>4.4</v>
          </cell>
          <cell r="H159">
            <v>7.370000000000001</v>
          </cell>
          <cell r="I159">
            <v>0.56</v>
          </cell>
          <cell r="J159">
            <v>1.66</v>
          </cell>
          <cell r="K159">
            <v>2.46</v>
          </cell>
          <cell r="L159">
            <v>4.12</v>
          </cell>
          <cell r="M159">
            <v>6.61</v>
          </cell>
          <cell r="N159">
            <v>3.64</v>
          </cell>
          <cell r="O159">
            <v>10.25</v>
          </cell>
          <cell r="P159">
            <v>7.66</v>
          </cell>
          <cell r="Q159">
            <v>17.91</v>
          </cell>
        </row>
        <row r="160">
          <cell r="A160">
            <v>260</v>
          </cell>
          <cell r="B160" t="str">
            <v>100HP + PTO Air Blast Sprayer                          (500g)</v>
          </cell>
          <cell r="C160">
            <v>18250</v>
          </cell>
          <cell r="E160">
            <v>6.01</v>
          </cell>
          <cell r="F160">
            <v>6.01</v>
          </cell>
          <cell r="G160">
            <v>22.46</v>
          </cell>
          <cell r="H160">
            <v>28.47</v>
          </cell>
          <cell r="I160">
            <v>0.2</v>
          </cell>
          <cell r="J160">
            <v>1.2</v>
          </cell>
          <cell r="K160">
            <v>4.49</v>
          </cell>
          <cell r="L160">
            <v>5.69</v>
          </cell>
          <cell r="M160">
            <v>3.15</v>
          </cell>
          <cell r="N160">
            <v>2.26</v>
          </cell>
          <cell r="O160">
            <v>5.41</v>
          </cell>
          <cell r="P160">
            <v>7.24</v>
          </cell>
          <cell r="Q160">
            <v>12.65</v>
          </cell>
        </row>
        <row r="161">
          <cell r="A161">
            <v>261.2</v>
          </cell>
          <cell r="B161" t="str">
            <v>55HP + Boom sprayer - 15FT</v>
          </cell>
          <cell r="C161">
            <v>5000</v>
          </cell>
          <cell r="E161">
            <v>2.47</v>
          </cell>
          <cell r="F161">
            <v>2.47</v>
          </cell>
          <cell r="G161">
            <v>10.35</v>
          </cell>
          <cell r="H161">
            <v>12.82</v>
          </cell>
          <cell r="I161">
            <v>0.18</v>
          </cell>
          <cell r="J161">
            <v>0.44</v>
          </cell>
          <cell r="K161">
            <v>1.86</v>
          </cell>
          <cell r="L161">
            <v>2.3000000000000003</v>
          </cell>
          <cell r="M161">
            <v>1.56</v>
          </cell>
          <cell r="N161">
            <v>0.81</v>
          </cell>
          <cell r="O161">
            <v>2.37</v>
          </cell>
          <cell r="P161">
            <v>2.84</v>
          </cell>
          <cell r="Q161">
            <v>5.21</v>
          </cell>
        </row>
        <row r="162">
          <cell r="A162">
            <v>261.4</v>
          </cell>
          <cell r="B162" t="str">
            <v>75MFWD + Boom sprayer - 15FT</v>
          </cell>
          <cell r="C162">
            <v>5000</v>
          </cell>
          <cell r="E162">
            <v>2.47</v>
          </cell>
          <cell r="F162">
            <v>2.47</v>
          </cell>
          <cell r="G162">
            <v>10.35</v>
          </cell>
          <cell r="H162">
            <v>12.82</v>
          </cell>
          <cell r="I162">
            <v>0.18</v>
          </cell>
          <cell r="J162">
            <v>0.44</v>
          </cell>
          <cell r="K162">
            <v>1.86</v>
          </cell>
          <cell r="L162">
            <v>2.3000000000000003</v>
          </cell>
          <cell r="M162">
            <v>2.12</v>
          </cell>
          <cell r="N162">
            <v>1.18</v>
          </cell>
          <cell r="O162">
            <v>3.3</v>
          </cell>
          <cell r="P162">
            <v>3.65</v>
          </cell>
          <cell r="Q162">
            <v>6.949999999999999</v>
          </cell>
        </row>
        <row r="163">
          <cell r="A163">
            <v>261.5</v>
          </cell>
          <cell r="B163" t="str">
            <v>75HP + Boom sprayer - 30FT</v>
          </cell>
          <cell r="C163">
            <v>6000</v>
          </cell>
          <cell r="E163">
            <v>2.96</v>
          </cell>
          <cell r="F163">
            <v>2.96</v>
          </cell>
          <cell r="G163">
            <v>12.41</v>
          </cell>
          <cell r="H163">
            <v>15.370000000000001</v>
          </cell>
          <cell r="I163">
            <v>0.09</v>
          </cell>
          <cell r="J163">
            <v>0.27</v>
          </cell>
          <cell r="K163">
            <v>1.12</v>
          </cell>
          <cell r="L163">
            <v>1.3900000000000001</v>
          </cell>
          <cell r="M163">
            <v>1.06</v>
          </cell>
          <cell r="N163">
            <v>0.59</v>
          </cell>
          <cell r="O163">
            <v>1.65</v>
          </cell>
          <cell r="P163">
            <v>1.95</v>
          </cell>
          <cell r="Q163">
            <v>3.5999999999999996</v>
          </cell>
        </row>
        <row r="164">
          <cell r="A164">
            <v>261.6</v>
          </cell>
          <cell r="B164" t="str">
            <v>100MFWD + Boom sprayer - 6R 36FT</v>
          </cell>
          <cell r="C164">
            <v>7000</v>
          </cell>
          <cell r="E164">
            <v>3.79</v>
          </cell>
          <cell r="F164">
            <v>3.79</v>
          </cell>
          <cell r="G164">
            <v>8.61</v>
          </cell>
          <cell r="H164">
            <v>12.399999999999999</v>
          </cell>
          <cell r="I164">
            <v>0.08</v>
          </cell>
          <cell r="J164">
            <v>0.3</v>
          </cell>
          <cell r="K164">
            <v>0.69</v>
          </cell>
          <cell r="L164">
            <v>0.99</v>
          </cell>
          <cell r="M164">
            <v>1.26</v>
          </cell>
          <cell r="N164">
            <v>0.75</v>
          </cell>
          <cell r="O164">
            <v>2.01</v>
          </cell>
          <cell r="P164">
            <v>1.77</v>
          </cell>
          <cell r="Q164">
            <v>3.78</v>
          </cell>
        </row>
        <row r="165">
          <cell r="A165">
            <v>261.8</v>
          </cell>
          <cell r="B165" t="str">
            <v>120MFWD + Boom sprayer - 60FT</v>
          </cell>
          <cell r="C165">
            <v>8000</v>
          </cell>
          <cell r="E165">
            <v>3.95</v>
          </cell>
          <cell r="F165">
            <v>3.95</v>
          </cell>
          <cell r="G165">
            <v>16.55</v>
          </cell>
          <cell r="H165">
            <v>20.5</v>
          </cell>
          <cell r="I165">
            <v>0.05</v>
          </cell>
          <cell r="J165">
            <v>0.2</v>
          </cell>
          <cell r="K165">
            <v>0.83</v>
          </cell>
          <cell r="L165">
            <v>1.03</v>
          </cell>
          <cell r="M165">
            <v>0.94</v>
          </cell>
          <cell r="N165">
            <v>0.61</v>
          </cell>
          <cell r="O165">
            <v>1.55</v>
          </cell>
          <cell r="P165">
            <v>1.82</v>
          </cell>
          <cell r="Q165">
            <v>3.37</v>
          </cell>
        </row>
        <row r="166">
          <cell r="A166">
            <v>262</v>
          </cell>
          <cell r="B166" t="str">
            <v>75HP + Rolling Cultivator 6R</v>
          </cell>
          <cell r="C166">
            <v>5500</v>
          </cell>
          <cell r="E166">
            <v>4.55</v>
          </cell>
          <cell r="F166">
            <v>4.55</v>
          </cell>
          <cell r="G166">
            <v>4.6</v>
          </cell>
          <cell r="H166">
            <v>9.149999999999999</v>
          </cell>
          <cell r="I166">
            <v>0.18</v>
          </cell>
          <cell r="J166">
            <v>0.82</v>
          </cell>
          <cell r="K166">
            <v>0.83</v>
          </cell>
          <cell r="L166">
            <v>1.65</v>
          </cell>
          <cell r="M166">
            <v>2.12</v>
          </cell>
          <cell r="N166">
            <v>1.46</v>
          </cell>
          <cell r="O166">
            <v>3.58</v>
          </cell>
          <cell r="P166">
            <v>2.5</v>
          </cell>
          <cell r="Q166">
            <v>6.08</v>
          </cell>
        </row>
        <row r="167">
          <cell r="A167">
            <v>263</v>
          </cell>
          <cell r="B167" t="str">
            <v>55HP + Sidedress Attachment 2R</v>
          </cell>
          <cell r="C167">
            <v>1600</v>
          </cell>
          <cell r="E167">
            <v>1.33</v>
          </cell>
          <cell r="F167">
            <v>1.33</v>
          </cell>
          <cell r="G167">
            <v>1.97</v>
          </cell>
          <cell r="H167">
            <v>3.3</v>
          </cell>
          <cell r="I167">
            <v>0.56</v>
          </cell>
          <cell r="J167">
            <v>0.74</v>
          </cell>
          <cell r="K167">
            <v>1.1</v>
          </cell>
          <cell r="L167">
            <v>1.84</v>
          </cell>
          <cell r="M167">
            <v>6.61</v>
          </cell>
          <cell r="N167">
            <v>2.72</v>
          </cell>
          <cell r="O167">
            <v>9.33</v>
          </cell>
          <cell r="P167">
            <v>6.3</v>
          </cell>
          <cell r="Q167">
            <v>15.629999999999999</v>
          </cell>
        </row>
        <row r="168">
          <cell r="A168">
            <v>264</v>
          </cell>
          <cell r="B168" t="str">
            <v>75MFWD + Sprayer Blower 20FT</v>
          </cell>
          <cell r="C168">
            <v>17500</v>
          </cell>
          <cell r="E168">
            <v>5.04</v>
          </cell>
          <cell r="F168">
            <v>5.04</v>
          </cell>
          <cell r="G168">
            <v>26.92</v>
          </cell>
          <cell r="H168">
            <v>31.96</v>
          </cell>
          <cell r="I168">
            <v>0.18</v>
          </cell>
          <cell r="J168">
            <v>0.91</v>
          </cell>
          <cell r="K168">
            <v>4.85</v>
          </cell>
          <cell r="L168">
            <v>5.76</v>
          </cell>
          <cell r="M168">
            <v>2.12</v>
          </cell>
          <cell r="N168">
            <v>1.64</v>
          </cell>
          <cell r="O168">
            <v>3.76</v>
          </cell>
          <cell r="P168">
            <v>6.63</v>
          </cell>
          <cell r="Q168">
            <v>10.39</v>
          </cell>
        </row>
        <row r="169">
          <cell r="A169">
            <v>265</v>
          </cell>
          <cell r="B169" t="str">
            <v>55HP +  Mounted Sprayer</v>
          </cell>
          <cell r="C169">
            <v>1500</v>
          </cell>
          <cell r="E169">
            <v>0.76</v>
          </cell>
          <cell r="F169">
            <v>0.76</v>
          </cell>
          <cell r="G169">
            <v>2.31</v>
          </cell>
          <cell r="H169">
            <v>3.0700000000000003</v>
          </cell>
          <cell r="I169">
            <v>0.16</v>
          </cell>
          <cell r="J169">
            <v>0.12</v>
          </cell>
          <cell r="K169">
            <v>0.37</v>
          </cell>
          <cell r="L169">
            <v>0.49</v>
          </cell>
          <cell r="M169">
            <v>1.38</v>
          </cell>
          <cell r="N169">
            <v>0.46</v>
          </cell>
          <cell r="O169">
            <v>1.84</v>
          </cell>
          <cell r="P169">
            <v>1.24</v>
          </cell>
          <cell r="Q169">
            <v>3.08</v>
          </cell>
        </row>
        <row r="170">
          <cell r="A170">
            <v>266</v>
          </cell>
          <cell r="B170" t="str">
            <v>55HP + Mounted Sprayer &amp; Fert.</v>
          </cell>
          <cell r="C170">
            <v>3975</v>
          </cell>
          <cell r="E170">
            <v>2.01</v>
          </cell>
          <cell r="F170">
            <v>2.01</v>
          </cell>
          <cell r="G170">
            <v>6.11</v>
          </cell>
          <cell r="H170">
            <v>8.120000000000001</v>
          </cell>
          <cell r="I170">
            <v>0.16</v>
          </cell>
          <cell r="J170">
            <v>0.32</v>
          </cell>
          <cell r="K170">
            <v>0.98</v>
          </cell>
          <cell r="L170">
            <v>1.3</v>
          </cell>
          <cell r="M170">
            <v>1.38</v>
          </cell>
          <cell r="N170">
            <v>0.66</v>
          </cell>
          <cell r="O170">
            <v>2.04</v>
          </cell>
          <cell r="P170">
            <v>1.84</v>
          </cell>
          <cell r="Q170">
            <v>3.88</v>
          </cell>
        </row>
        <row r="171">
          <cell r="A171">
            <v>301</v>
          </cell>
          <cell r="B171" t="str">
            <v>55HP + Rotary Mower - 6 FT</v>
          </cell>
          <cell r="C171">
            <v>6000</v>
          </cell>
          <cell r="E171">
            <v>5.54</v>
          </cell>
          <cell r="F171">
            <v>5.54</v>
          </cell>
          <cell r="G171">
            <v>7.57</v>
          </cell>
          <cell r="H171">
            <v>13.11</v>
          </cell>
          <cell r="I171">
            <v>0.57</v>
          </cell>
          <cell r="J171">
            <v>3.16</v>
          </cell>
          <cell r="K171">
            <v>4.31</v>
          </cell>
          <cell r="L171">
            <v>7.47</v>
          </cell>
          <cell r="M171">
            <v>4.93</v>
          </cell>
          <cell r="N171">
            <v>4.33</v>
          </cell>
          <cell r="O171">
            <v>9.26</v>
          </cell>
          <cell r="P171">
            <v>7.4</v>
          </cell>
          <cell r="Q171">
            <v>16.66</v>
          </cell>
        </row>
        <row r="172">
          <cell r="A172">
            <v>302</v>
          </cell>
          <cell r="B172" t="str">
            <v>75HP + Rotary Mower - 9 FT</v>
          </cell>
          <cell r="C172">
            <v>6675</v>
          </cell>
          <cell r="E172">
            <v>6.17</v>
          </cell>
          <cell r="F172">
            <v>6.17</v>
          </cell>
          <cell r="G172">
            <v>8.42</v>
          </cell>
          <cell r="H172">
            <v>14.59</v>
          </cell>
          <cell r="I172">
            <v>0.38</v>
          </cell>
          <cell r="J172">
            <v>2.34</v>
          </cell>
          <cell r="K172">
            <v>3.2</v>
          </cell>
          <cell r="L172">
            <v>5.54</v>
          </cell>
          <cell r="M172">
            <v>4.48</v>
          </cell>
          <cell r="N172">
            <v>3.69</v>
          </cell>
          <cell r="O172">
            <v>8.17</v>
          </cell>
          <cell r="P172">
            <v>6.73</v>
          </cell>
          <cell r="Q172">
            <v>14.9</v>
          </cell>
        </row>
        <row r="173">
          <cell r="A173">
            <v>303</v>
          </cell>
          <cell r="B173" t="str">
            <v>75HP + Rotary Mower - 12 FT</v>
          </cell>
          <cell r="C173">
            <v>8325</v>
          </cell>
          <cell r="E173">
            <v>7.69</v>
          </cell>
          <cell r="F173">
            <v>7.69</v>
          </cell>
          <cell r="G173">
            <v>10.5</v>
          </cell>
          <cell r="H173">
            <v>18.19</v>
          </cell>
          <cell r="I173">
            <v>0.29</v>
          </cell>
          <cell r="J173">
            <v>2.23</v>
          </cell>
          <cell r="K173">
            <v>3.05</v>
          </cell>
          <cell r="L173">
            <v>5.279999999999999</v>
          </cell>
          <cell r="M173">
            <v>3.42</v>
          </cell>
          <cell r="N173">
            <v>3.26</v>
          </cell>
          <cell r="O173">
            <v>6.68</v>
          </cell>
          <cell r="P173">
            <v>5.74</v>
          </cell>
          <cell r="Q173">
            <v>12.42</v>
          </cell>
        </row>
        <row r="174">
          <cell r="A174">
            <v>311</v>
          </cell>
          <cell r="B174" t="str">
            <v>75HP + Rotary Mower-Cond. - 9FT</v>
          </cell>
          <cell r="C174">
            <v>19500</v>
          </cell>
          <cell r="E174">
            <v>5.78</v>
          </cell>
          <cell r="F174">
            <v>5.78</v>
          </cell>
          <cell r="G174">
            <v>24.61</v>
          </cell>
          <cell r="H174">
            <v>30.39</v>
          </cell>
          <cell r="I174">
            <v>0.28</v>
          </cell>
          <cell r="J174">
            <v>1.62</v>
          </cell>
          <cell r="K174">
            <v>6.89</v>
          </cell>
          <cell r="L174">
            <v>8.51</v>
          </cell>
          <cell r="M174">
            <v>3.3</v>
          </cell>
          <cell r="N174">
            <v>2.61</v>
          </cell>
          <cell r="O174">
            <v>5.91</v>
          </cell>
          <cell r="P174">
            <v>9.49</v>
          </cell>
          <cell r="Q174">
            <v>15.4</v>
          </cell>
        </row>
        <row r="175">
          <cell r="A175">
            <v>312</v>
          </cell>
          <cell r="B175" t="str">
            <v>55HP + Mower-Conditioner - 9 FT</v>
          </cell>
          <cell r="C175">
            <v>12750</v>
          </cell>
          <cell r="E175">
            <v>3.78</v>
          </cell>
          <cell r="F175">
            <v>3.78</v>
          </cell>
          <cell r="G175">
            <v>16.09</v>
          </cell>
          <cell r="H175">
            <v>19.87</v>
          </cell>
          <cell r="I175">
            <v>0.28</v>
          </cell>
          <cell r="J175">
            <v>1.06</v>
          </cell>
          <cell r="K175">
            <v>4.51</v>
          </cell>
          <cell r="L175">
            <v>5.57</v>
          </cell>
          <cell r="M175">
            <v>2.42</v>
          </cell>
          <cell r="N175">
            <v>1.64</v>
          </cell>
          <cell r="O175">
            <v>4.06</v>
          </cell>
          <cell r="P175">
            <v>6.02</v>
          </cell>
          <cell r="Q175">
            <v>10.079999999999998</v>
          </cell>
        </row>
        <row r="176">
          <cell r="A176">
            <v>313</v>
          </cell>
          <cell r="B176" t="str">
            <v>100HP + Disc Mower-Conditioner - 12FT</v>
          </cell>
          <cell r="C176">
            <v>20775</v>
          </cell>
          <cell r="E176">
            <v>6.16</v>
          </cell>
          <cell r="F176">
            <v>6.16</v>
          </cell>
          <cell r="G176">
            <v>26.21</v>
          </cell>
          <cell r="H176">
            <v>32.370000000000005</v>
          </cell>
          <cell r="I176">
            <v>0.21</v>
          </cell>
          <cell r="J176">
            <v>1.29</v>
          </cell>
          <cell r="K176">
            <v>5.5</v>
          </cell>
          <cell r="L176">
            <v>6.79</v>
          </cell>
          <cell r="M176">
            <v>2.48</v>
          </cell>
          <cell r="N176">
            <v>1.29</v>
          </cell>
          <cell r="O176">
            <v>3.77</v>
          </cell>
          <cell r="P176">
            <v>5.5</v>
          </cell>
          <cell r="Q176">
            <v>9.27</v>
          </cell>
        </row>
        <row r="177">
          <cell r="A177">
            <v>321</v>
          </cell>
          <cell r="B177" t="str">
            <v>75HP + Round Baler PTO 750#</v>
          </cell>
          <cell r="C177">
            <v>12000</v>
          </cell>
          <cell r="E177">
            <v>8.15</v>
          </cell>
          <cell r="F177">
            <v>8.15</v>
          </cell>
          <cell r="G177">
            <v>17.02</v>
          </cell>
          <cell r="H177">
            <v>25.17</v>
          </cell>
          <cell r="I177">
            <v>0.26</v>
          </cell>
          <cell r="J177">
            <v>2.12</v>
          </cell>
          <cell r="K177">
            <v>4.43</v>
          </cell>
          <cell r="L177">
            <v>6.55</v>
          </cell>
          <cell r="M177">
            <v>3.07</v>
          </cell>
          <cell r="N177">
            <v>3.03</v>
          </cell>
          <cell r="O177">
            <v>6.1</v>
          </cell>
          <cell r="P177">
            <v>6.84</v>
          </cell>
          <cell r="Q177">
            <v>12.94</v>
          </cell>
        </row>
        <row r="178">
          <cell r="A178">
            <v>322</v>
          </cell>
          <cell r="B178" t="str">
            <v>100MFWD + Round Baler PTO 1500#</v>
          </cell>
          <cell r="C178">
            <v>18700</v>
          </cell>
          <cell r="E178">
            <v>12.71</v>
          </cell>
          <cell r="F178">
            <v>12.71</v>
          </cell>
          <cell r="G178">
            <v>26.52</v>
          </cell>
          <cell r="H178">
            <v>39.230000000000004</v>
          </cell>
          <cell r="I178">
            <v>0.26</v>
          </cell>
          <cell r="J178">
            <v>3.3</v>
          </cell>
          <cell r="K178">
            <v>6.9</v>
          </cell>
          <cell r="L178">
            <v>10.2</v>
          </cell>
          <cell r="M178">
            <v>4.09</v>
          </cell>
          <cell r="N178">
            <v>4.75</v>
          </cell>
          <cell r="O178">
            <v>8.84</v>
          </cell>
          <cell r="P178">
            <v>10.4</v>
          </cell>
          <cell r="Q178">
            <v>19.240000000000002</v>
          </cell>
        </row>
        <row r="179">
          <cell r="A179">
            <v>323</v>
          </cell>
          <cell r="B179" t="str">
            <v>100MFWD + Round Baler PTO Silage</v>
          </cell>
          <cell r="C179">
            <v>27075</v>
          </cell>
          <cell r="E179">
            <v>18.4</v>
          </cell>
          <cell r="F179">
            <v>18.4</v>
          </cell>
          <cell r="G179">
            <v>38.39</v>
          </cell>
          <cell r="H179">
            <v>56.79</v>
          </cell>
          <cell r="I179">
            <v>0.26</v>
          </cell>
          <cell r="J179">
            <v>4.78</v>
          </cell>
          <cell r="K179">
            <v>9.98</v>
          </cell>
          <cell r="L179">
            <v>14.760000000000002</v>
          </cell>
          <cell r="M179">
            <v>4.09</v>
          </cell>
          <cell r="N179">
            <v>6.23</v>
          </cell>
          <cell r="O179">
            <v>10.32</v>
          </cell>
          <cell r="P179">
            <v>13.48</v>
          </cell>
          <cell r="Q179">
            <v>23.8</v>
          </cell>
        </row>
        <row r="180">
          <cell r="A180">
            <v>326</v>
          </cell>
          <cell r="B180" t="str">
            <v>55HP + Square Baler PTO Twine</v>
          </cell>
          <cell r="C180">
            <v>17800</v>
          </cell>
          <cell r="E180">
            <v>6.47</v>
          </cell>
          <cell r="F180">
            <v>6.47</v>
          </cell>
          <cell r="G180">
            <v>25.24</v>
          </cell>
          <cell r="H180">
            <v>31.709999999999997</v>
          </cell>
          <cell r="I180">
            <v>0.26</v>
          </cell>
          <cell r="J180">
            <v>1.68</v>
          </cell>
          <cell r="K180">
            <v>6.56</v>
          </cell>
          <cell r="L180">
            <v>8.24</v>
          </cell>
          <cell r="M180">
            <v>2.25</v>
          </cell>
          <cell r="N180">
            <v>2.22</v>
          </cell>
          <cell r="O180">
            <v>4.47</v>
          </cell>
          <cell r="P180">
            <v>7.97</v>
          </cell>
          <cell r="Q180">
            <v>12.44</v>
          </cell>
        </row>
        <row r="181">
          <cell r="A181">
            <v>326.5</v>
          </cell>
          <cell r="B181" t="str">
            <v>80HP + 16x18 Square Baler PTO Twine</v>
          </cell>
          <cell r="C181">
            <v>24800</v>
          </cell>
          <cell r="E181">
            <v>9.01</v>
          </cell>
          <cell r="F181">
            <v>9.01</v>
          </cell>
          <cell r="G181">
            <v>35.17</v>
          </cell>
          <cell r="H181">
            <v>44.18</v>
          </cell>
          <cell r="I181">
            <v>0.26</v>
          </cell>
          <cell r="J181">
            <v>2.34</v>
          </cell>
          <cell r="K181">
            <v>9.14</v>
          </cell>
          <cell r="L181">
            <v>11.48</v>
          </cell>
          <cell r="M181">
            <v>3.27</v>
          </cell>
          <cell r="N181">
            <v>3.49</v>
          </cell>
          <cell r="O181">
            <v>6.76</v>
          </cell>
          <cell r="P181">
            <v>12.16</v>
          </cell>
          <cell r="Q181">
            <v>18.92</v>
          </cell>
        </row>
        <row r="182">
          <cell r="A182">
            <v>327</v>
          </cell>
          <cell r="B182" t="str">
            <v>80HP + Square Baler + Hyd. Accumulator </v>
          </cell>
          <cell r="C182">
            <v>35500</v>
          </cell>
          <cell r="E182">
            <v>12.9</v>
          </cell>
          <cell r="F182">
            <v>12.9</v>
          </cell>
          <cell r="G182">
            <v>50.34</v>
          </cell>
          <cell r="H182">
            <v>63.24</v>
          </cell>
          <cell r="I182">
            <v>0.26</v>
          </cell>
          <cell r="J182">
            <v>3.35</v>
          </cell>
          <cell r="K182">
            <v>13.09</v>
          </cell>
          <cell r="L182">
            <v>16.44</v>
          </cell>
          <cell r="M182">
            <v>3.27</v>
          </cell>
          <cell r="N182">
            <v>4.5</v>
          </cell>
          <cell r="O182">
            <v>7.77</v>
          </cell>
          <cell r="P182">
            <v>16.11</v>
          </cell>
          <cell r="Q182">
            <v>23.88</v>
          </cell>
        </row>
        <row r="183">
          <cell r="A183">
            <v>328</v>
          </cell>
          <cell r="B183" t="str">
            <v>80HP + Square Baler + Bale Bander</v>
          </cell>
          <cell r="C183">
            <v>78800</v>
          </cell>
          <cell r="E183">
            <v>28.64</v>
          </cell>
          <cell r="F183">
            <v>28.64</v>
          </cell>
          <cell r="G183">
            <v>111.74</v>
          </cell>
          <cell r="H183">
            <v>140.38</v>
          </cell>
          <cell r="I183">
            <v>0.26</v>
          </cell>
          <cell r="J183">
            <v>7.45</v>
          </cell>
          <cell r="K183">
            <v>29.05</v>
          </cell>
          <cell r="L183">
            <v>36.5</v>
          </cell>
          <cell r="M183">
            <v>3.27</v>
          </cell>
          <cell r="N183">
            <v>8.6</v>
          </cell>
          <cell r="O183">
            <v>11.87</v>
          </cell>
          <cell r="P183">
            <v>32.07</v>
          </cell>
          <cell r="Q183">
            <v>43.94</v>
          </cell>
        </row>
        <row r="184">
          <cell r="A184">
            <v>329</v>
          </cell>
          <cell r="B184" t="str">
            <v>80HP + Bale Pickup Wagon</v>
          </cell>
          <cell r="C184">
            <v>30000</v>
          </cell>
          <cell r="E184">
            <v>10.9</v>
          </cell>
          <cell r="F184">
            <v>10.9</v>
          </cell>
          <cell r="G184">
            <v>42.54</v>
          </cell>
          <cell r="H184">
            <v>53.44</v>
          </cell>
          <cell r="I184">
            <v>0.26</v>
          </cell>
          <cell r="J184">
            <v>2.83</v>
          </cell>
          <cell r="K184">
            <v>11.06</v>
          </cell>
          <cell r="L184">
            <v>13.89</v>
          </cell>
          <cell r="M184">
            <v>3.27</v>
          </cell>
          <cell r="N184">
            <v>3.98</v>
          </cell>
          <cell r="O184">
            <v>7.25</v>
          </cell>
          <cell r="P184">
            <v>14.08</v>
          </cell>
          <cell r="Q184">
            <v>21.33</v>
          </cell>
        </row>
        <row r="185">
          <cell r="A185">
            <v>330</v>
          </cell>
          <cell r="B185" t="str">
            <v>160MFWD + Lg Rectangler Baler</v>
          </cell>
          <cell r="C185">
            <v>80000</v>
          </cell>
          <cell r="E185">
            <v>12.64</v>
          </cell>
          <cell r="F185">
            <v>12.64</v>
          </cell>
          <cell r="G185">
            <v>113.44</v>
          </cell>
          <cell r="H185">
            <v>126.08</v>
          </cell>
          <cell r="I185">
            <v>0.1</v>
          </cell>
          <cell r="J185">
            <v>1.26</v>
          </cell>
          <cell r="K185">
            <v>11.34</v>
          </cell>
          <cell r="L185">
            <v>12.6</v>
          </cell>
          <cell r="M185">
            <v>2.52</v>
          </cell>
          <cell r="N185">
            <v>2.26</v>
          </cell>
          <cell r="O185">
            <v>4.78</v>
          </cell>
          <cell r="P185">
            <v>13.75</v>
          </cell>
          <cell r="Q185">
            <v>18.53</v>
          </cell>
        </row>
        <row r="186">
          <cell r="A186">
            <v>331</v>
          </cell>
          <cell r="B186" t="str">
            <v>35HP + Side Delivery Rake - 7 FT</v>
          </cell>
          <cell r="C186">
            <v>3100</v>
          </cell>
          <cell r="E186">
            <v>0.67</v>
          </cell>
          <cell r="F186">
            <v>0.67</v>
          </cell>
          <cell r="G186">
            <v>5.32</v>
          </cell>
          <cell r="H186">
            <v>5.99</v>
          </cell>
          <cell r="I186">
            <v>0.29</v>
          </cell>
          <cell r="J186">
            <v>0.19</v>
          </cell>
          <cell r="K186">
            <v>1.54</v>
          </cell>
          <cell r="L186">
            <v>1.73</v>
          </cell>
          <cell r="M186">
            <v>1.6</v>
          </cell>
          <cell r="N186">
            <v>0.65</v>
          </cell>
          <cell r="O186">
            <v>2.25</v>
          </cell>
          <cell r="P186">
            <v>2.74</v>
          </cell>
          <cell r="Q186">
            <v>4.99</v>
          </cell>
        </row>
        <row r="187">
          <cell r="A187">
            <v>332</v>
          </cell>
          <cell r="B187" t="str">
            <v>55HP + Side Delivery Rake - 9 FT</v>
          </cell>
          <cell r="C187">
            <v>5250</v>
          </cell>
          <cell r="E187">
            <v>1.14</v>
          </cell>
          <cell r="F187">
            <v>1.14</v>
          </cell>
          <cell r="G187">
            <v>9</v>
          </cell>
          <cell r="H187">
            <v>10.14</v>
          </cell>
          <cell r="I187">
            <v>0.23</v>
          </cell>
          <cell r="J187">
            <v>0.26</v>
          </cell>
          <cell r="K187">
            <v>2.07</v>
          </cell>
          <cell r="L187">
            <v>2.33</v>
          </cell>
          <cell r="M187">
            <v>1.99</v>
          </cell>
          <cell r="N187">
            <v>0.74</v>
          </cell>
          <cell r="O187">
            <v>2.73</v>
          </cell>
          <cell r="P187">
            <v>3.32</v>
          </cell>
          <cell r="Q187">
            <v>6.05</v>
          </cell>
        </row>
        <row r="188">
          <cell r="A188">
            <v>333</v>
          </cell>
          <cell r="B188" t="str">
            <v>75HP + Dual Side Delivery Rakes</v>
          </cell>
          <cell r="C188">
            <v>11000</v>
          </cell>
          <cell r="E188">
            <v>2.38</v>
          </cell>
          <cell r="F188">
            <v>2.38</v>
          </cell>
          <cell r="G188">
            <v>18.86</v>
          </cell>
          <cell r="H188">
            <v>21.24</v>
          </cell>
          <cell r="I188">
            <v>0.11</v>
          </cell>
          <cell r="J188">
            <v>0.26</v>
          </cell>
          <cell r="K188">
            <v>2.07</v>
          </cell>
          <cell r="L188">
            <v>2.33</v>
          </cell>
          <cell r="M188">
            <v>1.3</v>
          </cell>
          <cell r="N188">
            <v>0.65</v>
          </cell>
          <cell r="O188">
            <v>1.95</v>
          </cell>
          <cell r="P188">
            <v>3.1</v>
          </cell>
          <cell r="Q188">
            <v>5.05</v>
          </cell>
        </row>
        <row r="189">
          <cell r="A189">
            <v>336</v>
          </cell>
          <cell r="B189" t="str">
            <v>55HP + Wheel Rake - 18 FT</v>
          </cell>
          <cell r="C189">
            <v>4500</v>
          </cell>
          <cell r="E189">
            <v>0.97</v>
          </cell>
          <cell r="F189">
            <v>0.97</v>
          </cell>
          <cell r="G189">
            <v>7.72</v>
          </cell>
          <cell r="H189">
            <v>8.69</v>
          </cell>
          <cell r="I189">
            <v>0.11</v>
          </cell>
          <cell r="J189">
            <v>0.11</v>
          </cell>
          <cell r="K189">
            <v>0.85</v>
          </cell>
          <cell r="L189">
            <v>0.96</v>
          </cell>
          <cell r="M189">
            <v>0.95</v>
          </cell>
          <cell r="N189">
            <v>0.33</v>
          </cell>
          <cell r="O189">
            <v>1.28</v>
          </cell>
          <cell r="P189">
            <v>1.45</v>
          </cell>
          <cell r="Q189">
            <v>2.73</v>
          </cell>
        </row>
        <row r="190">
          <cell r="A190">
            <v>336.5</v>
          </cell>
          <cell r="B190" t="str">
            <v>75HP + Wheel Rake - 18 FT</v>
          </cell>
          <cell r="C190">
            <v>4500</v>
          </cell>
          <cell r="E190">
            <v>0.97</v>
          </cell>
          <cell r="F190">
            <v>0.97</v>
          </cell>
          <cell r="G190">
            <v>7.72</v>
          </cell>
          <cell r="H190">
            <v>8.69</v>
          </cell>
          <cell r="I190">
            <v>0.11</v>
          </cell>
          <cell r="J190">
            <v>0.11</v>
          </cell>
          <cell r="K190">
            <v>0.85</v>
          </cell>
          <cell r="L190">
            <v>0.96</v>
          </cell>
          <cell r="M190">
            <v>1.3</v>
          </cell>
          <cell r="N190">
            <v>0.49</v>
          </cell>
          <cell r="O190">
            <v>1.79</v>
          </cell>
          <cell r="P190">
            <v>1.87</v>
          </cell>
          <cell r="Q190">
            <v>3.66</v>
          </cell>
        </row>
        <row r="191">
          <cell r="A191">
            <v>337</v>
          </cell>
          <cell r="B191" t="str">
            <v>55HP + Wheel Rake - 27 FT</v>
          </cell>
          <cell r="C191">
            <v>7500</v>
          </cell>
          <cell r="E191">
            <v>1.62</v>
          </cell>
          <cell r="F191">
            <v>1.62</v>
          </cell>
          <cell r="G191">
            <v>12.86</v>
          </cell>
          <cell r="H191">
            <v>14.48</v>
          </cell>
          <cell r="I191">
            <v>0.08</v>
          </cell>
          <cell r="J191">
            <v>0.13</v>
          </cell>
          <cell r="K191">
            <v>1.03</v>
          </cell>
          <cell r="L191">
            <v>1.1600000000000001</v>
          </cell>
          <cell r="M191">
            <v>0.69</v>
          </cell>
          <cell r="N191">
            <v>0.3</v>
          </cell>
          <cell r="O191">
            <v>0.99</v>
          </cell>
          <cell r="P191">
            <v>1.46</v>
          </cell>
          <cell r="Q191">
            <v>2.45</v>
          </cell>
        </row>
        <row r="192">
          <cell r="A192">
            <v>341</v>
          </cell>
          <cell r="B192" t="str">
            <v>35HP + Sickle Mower - 5 FT</v>
          </cell>
          <cell r="C192">
            <v>2950</v>
          </cell>
          <cell r="E192">
            <v>0.58</v>
          </cell>
          <cell r="F192">
            <v>0.58</v>
          </cell>
          <cell r="G192">
            <v>7.44</v>
          </cell>
          <cell r="H192">
            <v>8.02</v>
          </cell>
          <cell r="I192">
            <v>0.47</v>
          </cell>
          <cell r="J192">
            <v>0.27</v>
          </cell>
          <cell r="K192">
            <v>3.5</v>
          </cell>
          <cell r="L192">
            <v>3.77</v>
          </cell>
          <cell r="M192">
            <v>2.59</v>
          </cell>
          <cell r="N192">
            <v>1.01</v>
          </cell>
          <cell r="O192">
            <v>3.6</v>
          </cell>
          <cell r="P192">
            <v>5.44</v>
          </cell>
          <cell r="Q192">
            <v>9.040000000000001</v>
          </cell>
        </row>
        <row r="193">
          <cell r="A193">
            <v>342</v>
          </cell>
          <cell r="B193" t="str">
            <v>55HP + Sickle Mower - 7 FT</v>
          </cell>
          <cell r="C193">
            <v>3200</v>
          </cell>
          <cell r="E193">
            <v>0.63</v>
          </cell>
          <cell r="F193">
            <v>0.63</v>
          </cell>
          <cell r="G193">
            <v>8.08</v>
          </cell>
          <cell r="H193">
            <v>8.71</v>
          </cell>
          <cell r="I193">
            <v>0.34</v>
          </cell>
          <cell r="J193">
            <v>0.21</v>
          </cell>
          <cell r="K193">
            <v>2.75</v>
          </cell>
          <cell r="L193">
            <v>2.96</v>
          </cell>
          <cell r="M193">
            <v>2.94</v>
          </cell>
          <cell r="N193">
            <v>0.92</v>
          </cell>
          <cell r="O193">
            <v>3.86</v>
          </cell>
          <cell r="P193">
            <v>4.59</v>
          </cell>
          <cell r="Q193">
            <v>8.45</v>
          </cell>
        </row>
        <row r="194">
          <cell r="A194">
            <v>350</v>
          </cell>
          <cell r="B194" t="str">
            <v>75HP + SILAGE BLOWER</v>
          </cell>
          <cell r="C194">
            <v>3250</v>
          </cell>
          <cell r="E194">
            <v>1.34</v>
          </cell>
          <cell r="F194">
            <v>1.34</v>
          </cell>
          <cell r="G194">
            <v>4</v>
          </cell>
          <cell r="H194">
            <v>5.34</v>
          </cell>
          <cell r="I194">
            <v>0.47</v>
          </cell>
          <cell r="J194">
            <v>0.63</v>
          </cell>
          <cell r="K194">
            <v>1.88</v>
          </cell>
          <cell r="L194">
            <v>2.51</v>
          </cell>
          <cell r="M194">
            <v>5.55</v>
          </cell>
          <cell r="N194">
            <v>2.28</v>
          </cell>
          <cell r="O194">
            <v>7.83</v>
          </cell>
          <cell r="P194">
            <v>6.24</v>
          </cell>
          <cell r="Q194">
            <v>14.07</v>
          </cell>
        </row>
        <row r="195">
          <cell r="A195">
            <v>351</v>
          </cell>
          <cell r="B195" t="str">
            <v>100MFWD + Forage Harvestor Pkup                  6Ft</v>
          </cell>
          <cell r="C195">
            <v>26100</v>
          </cell>
          <cell r="E195">
            <v>8.23</v>
          </cell>
          <cell r="F195">
            <v>8.23</v>
          </cell>
          <cell r="G195">
            <v>22.38</v>
          </cell>
          <cell r="H195">
            <v>30.61</v>
          </cell>
          <cell r="I195">
            <v>0.63</v>
          </cell>
          <cell r="J195">
            <v>5.18</v>
          </cell>
          <cell r="K195">
            <v>14.1</v>
          </cell>
          <cell r="L195">
            <v>19.28</v>
          </cell>
          <cell r="M195">
            <v>9.91</v>
          </cell>
          <cell r="N195">
            <v>8.68</v>
          </cell>
          <cell r="O195">
            <v>18.59</v>
          </cell>
          <cell r="P195">
            <v>22.59</v>
          </cell>
          <cell r="Q195">
            <v>41.18</v>
          </cell>
        </row>
        <row r="196">
          <cell r="A196">
            <v>352</v>
          </cell>
          <cell r="B196" t="str">
            <v>100MFWD + Forage Harvestor 2R                     6FT</v>
          </cell>
          <cell r="C196">
            <v>28250</v>
          </cell>
          <cell r="E196">
            <v>8.9</v>
          </cell>
          <cell r="F196">
            <v>8.9</v>
          </cell>
          <cell r="G196">
            <v>24.22</v>
          </cell>
          <cell r="H196">
            <v>33.12</v>
          </cell>
          <cell r="I196">
            <v>0.57</v>
          </cell>
          <cell r="J196">
            <v>5.07</v>
          </cell>
          <cell r="K196">
            <v>13.81</v>
          </cell>
          <cell r="L196">
            <v>18.880000000000003</v>
          </cell>
          <cell r="M196">
            <v>8.97</v>
          </cell>
          <cell r="N196">
            <v>8.23</v>
          </cell>
          <cell r="O196">
            <v>17.2</v>
          </cell>
          <cell r="P196">
            <v>21.48</v>
          </cell>
          <cell r="Q196">
            <v>38.68</v>
          </cell>
        </row>
        <row r="197">
          <cell r="A197">
            <v>353</v>
          </cell>
          <cell r="B197" t="str">
            <v>120MFWD+Forage Harvestor KP 2R                  5Ft</v>
          </cell>
          <cell r="C197">
            <v>38250</v>
          </cell>
          <cell r="E197">
            <v>12.06</v>
          </cell>
          <cell r="F197">
            <v>12.06</v>
          </cell>
          <cell r="G197">
            <v>32.8</v>
          </cell>
          <cell r="H197">
            <v>44.86</v>
          </cell>
          <cell r="I197">
            <v>0.69</v>
          </cell>
          <cell r="J197">
            <v>8.32</v>
          </cell>
          <cell r="K197">
            <v>22.63</v>
          </cell>
          <cell r="L197">
            <v>30.95</v>
          </cell>
          <cell r="M197">
            <v>13.03</v>
          </cell>
          <cell r="N197">
            <v>13.98</v>
          </cell>
          <cell r="O197">
            <v>27.01</v>
          </cell>
          <cell r="P197">
            <v>36.38</v>
          </cell>
          <cell r="Q197">
            <v>63.39</v>
          </cell>
        </row>
        <row r="198">
          <cell r="A198">
            <v>354</v>
          </cell>
          <cell r="B198" t="str">
            <v>75HP + Silage Wagon</v>
          </cell>
          <cell r="C198">
            <v>13000</v>
          </cell>
          <cell r="E198">
            <v>3.26</v>
          </cell>
          <cell r="F198">
            <v>3.26</v>
          </cell>
          <cell r="G198">
            <v>16</v>
          </cell>
          <cell r="H198">
            <v>19.259999999999998</v>
          </cell>
          <cell r="I198">
            <v>0.57</v>
          </cell>
          <cell r="J198">
            <v>1.86</v>
          </cell>
          <cell r="K198">
            <v>9.12</v>
          </cell>
          <cell r="L198">
            <v>10.979999999999999</v>
          </cell>
          <cell r="M198">
            <v>6.73</v>
          </cell>
          <cell r="N198">
            <v>3.87</v>
          </cell>
          <cell r="O198">
            <v>10.6</v>
          </cell>
          <cell r="P198">
            <v>14.41</v>
          </cell>
          <cell r="Q198">
            <v>25.009999999999998</v>
          </cell>
        </row>
        <row r="199">
          <cell r="A199">
            <v>355</v>
          </cell>
          <cell r="B199" t="str">
            <v>100HP + Silage Wagon Dump</v>
          </cell>
          <cell r="C199">
            <v>15000</v>
          </cell>
          <cell r="E199">
            <v>3.76</v>
          </cell>
          <cell r="F199">
            <v>3.76</v>
          </cell>
          <cell r="G199">
            <v>18.46</v>
          </cell>
          <cell r="H199">
            <v>22.22</v>
          </cell>
          <cell r="I199">
            <v>0.57</v>
          </cell>
          <cell r="J199">
            <v>2.14</v>
          </cell>
          <cell r="K199">
            <v>10.52</v>
          </cell>
          <cell r="L199">
            <v>12.66</v>
          </cell>
          <cell r="M199">
            <v>8.97</v>
          </cell>
          <cell r="N199">
            <v>5.17</v>
          </cell>
          <cell r="O199">
            <v>14.14</v>
          </cell>
          <cell r="P199">
            <v>18.34</v>
          </cell>
          <cell r="Q199">
            <v>32.480000000000004</v>
          </cell>
        </row>
        <row r="200">
          <cell r="A200">
            <v>356</v>
          </cell>
          <cell r="B200" t="str">
            <v>75HP + Gravity Grain Box 240 Bu</v>
          </cell>
          <cell r="C200">
            <v>4500</v>
          </cell>
          <cell r="E200">
            <v>1.13</v>
          </cell>
          <cell r="F200">
            <v>1.13</v>
          </cell>
          <cell r="G200">
            <v>5.54</v>
          </cell>
          <cell r="H200">
            <v>6.67</v>
          </cell>
          <cell r="I200">
            <v>0.76</v>
          </cell>
          <cell r="J200">
            <v>0.86</v>
          </cell>
          <cell r="K200">
            <v>4.21</v>
          </cell>
          <cell r="L200">
            <v>5.07</v>
          </cell>
          <cell r="M200">
            <v>8.97</v>
          </cell>
          <cell r="N200">
            <v>3.54</v>
          </cell>
          <cell r="O200">
            <v>12.51</v>
          </cell>
          <cell r="P200">
            <v>11.26</v>
          </cell>
          <cell r="Q200">
            <v>23.77</v>
          </cell>
        </row>
        <row r="201">
          <cell r="A201">
            <v>357</v>
          </cell>
          <cell r="B201" t="str">
            <v>140HP + Grain Cart 850 Bu</v>
          </cell>
          <cell r="C201">
            <v>27000</v>
          </cell>
          <cell r="E201">
            <v>6.77</v>
          </cell>
          <cell r="F201">
            <v>6.77</v>
          </cell>
          <cell r="G201">
            <v>33.23</v>
          </cell>
          <cell r="H201">
            <v>40</v>
          </cell>
          <cell r="I201">
            <v>0.15</v>
          </cell>
          <cell r="J201">
            <v>1.02</v>
          </cell>
          <cell r="K201">
            <v>4.98</v>
          </cell>
          <cell r="L201">
            <v>6</v>
          </cell>
          <cell r="M201">
            <v>3.3</v>
          </cell>
          <cell r="N201">
            <v>2.39</v>
          </cell>
          <cell r="O201">
            <v>5.69</v>
          </cell>
          <cell r="P201">
            <v>8.3</v>
          </cell>
          <cell r="Q201">
            <v>13.990000000000002</v>
          </cell>
        </row>
        <row r="202">
          <cell r="A202">
            <v>361</v>
          </cell>
          <cell r="B202" t="str">
            <v>35HP + Tedder - 10 FT</v>
          </cell>
          <cell r="C202">
            <v>4000</v>
          </cell>
          <cell r="E202">
            <v>1</v>
          </cell>
          <cell r="F202">
            <v>1</v>
          </cell>
          <cell r="G202">
            <v>6.73</v>
          </cell>
          <cell r="H202">
            <v>7.73</v>
          </cell>
          <cell r="I202">
            <v>0.2</v>
          </cell>
          <cell r="J202">
            <v>0.2</v>
          </cell>
          <cell r="K202">
            <v>1.35</v>
          </cell>
          <cell r="L202">
            <v>1.55</v>
          </cell>
          <cell r="M202">
            <v>1.1</v>
          </cell>
          <cell r="N202">
            <v>0.52</v>
          </cell>
          <cell r="O202">
            <v>1.62</v>
          </cell>
          <cell r="P202">
            <v>2.17</v>
          </cell>
          <cell r="Q202">
            <v>3.79</v>
          </cell>
        </row>
        <row r="203">
          <cell r="A203">
            <v>362</v>
          </cell>
          <cell r="B203" t="str">
            <v>55HP + Tedder - 17 FT</v>
          </cell>
          <cell r="C203">
            <v>4500</v>
          </cell>
          <cell r="E203">
            <v>1.12</v>
          </cell>
          <cell r="F203">
            <v>1.12</v>
          </cell>
          <cell r="G203">
            <v>7.57</v>
          </cell>
          <cell r="H203">
            <v>8.690000000000001</v>
          </cell>
          <cell r="I203">
            <v>0.12</v>
          </cell>
          <cell r="J203">
            <v>0.13</v>
          </cell>
          <cell r="K203">
            <v>0.91</v>
          </cell>
          <cell r="L203">
            <v>1.04</v>
          </cell>
          <cell r="M203">
            <v>1.04</v>
          </cell>
          <cell r="N203">
            <v>0.38</v>
          </cell>
          <cell r="O203">
            <v>1.42</v>
          </cell>
          <cell r="P203">
            <v>1.56</v>
          </cell>
          <cell r="Q203">
            <v>2.98</v>
          </cell>
        </row>
        <row r="204">
          <cell r="A204">
            <v>362.5</v>
          </cell>
          <cell r="B204" t="str">
            <v>75HP + Tedder - 17 FT</v>
          </cell>
          <cell r="C204">
            <v>4500</v>
          </cell>
          <cell r="E204">
            <v>1.12</v>
          </cell>
          <cell r="F204">
            <v>1.12</v>
          </cell>
          <cell r="G204">
            <v>7.57</v>
          </cell>
          <cell r="H204">
            <v>8.690000000000001</v>
          </cell>
          <cell r="I204">
            <v>0.12</v>
          </cell>
          <cell r="J204">
            <v>0.13</v>
          </cell>
          <cell r="K204">
            <v>0.91</v>
          </cell>
          <cell r="L204">
            <v>1.04</v>
          </cell>
          <cell r="M204">
            <v>1.42</v>
          </cell>
          <cell r="N204">
            <v>0.55</v>
          </cell>
          <cell r="O204">
            <v>1.97</v>
          </cell>
          <cell r="P204">
            <v>2.02</v>
          </cell>
          <cell r="Q204">
            <v>3.99</v>
          </cell>
        </row>
        <row r="205">
          <cell r="A205">
            <v>371</v>
          </cell>
          <cell r="B205" t="str">
            <v>* Round Bale Wrapper Silage</v>
          </cell>
          <cell r="C205">
            <v>19250</v>
          </cell>
          <cell r="E205">
            <v>3.77</v>
          </cell>
          <cell r="F205">
            <v>3.77</v>
          </cell>
          <cell r="G205">
            <v>48.58</v>
          </cell>
          <cell r="H205">
            <v>52.35</v>
          </cell>
          <cell r="I205">
            <v>0.23</v>
          </cell>
          <cell r="J205">
            <v>0.87</v>
          </cell>
          <cell r="K205">
            <v>11.17</v>
          </cell>
          <cell r="L205">
            <v>12.04</v>
          </cell>
          <cell r="M205">
            <v>1.99</v>
          </cell>
          <cell r="N205">
            <v>1.34</v>
          </cell>
          <cell r="O205">
            <v>3.33</v>
          </cell>
          <cell r="P205">
            <v>12.42</v>
          </cell>
          <cell r="Q205">
            <v>15.75</v>
          </cell>
        </row>
        <row r="206">
          <cell r="A206">
            <v>381</v>
          </cell>
          <cell r="B206" t="str">
            <v>Combine + Grain Table 15 FT</v>
          </cell>
          <cell r="C206">
            <v>18900</v>
          </cell>
          <cell r="E206">
            <v>2.62</v>
          </cell>
          <cell r="F206">
            <v>2.62</v>
          </cell>
          <cell r="G206">
            <v>16.11</v>
          </cell>
          <cell r="H206">
            <v>18.73</v>
          </cell>
          <cell r="I206">
            <v>0.26</v>
          </cell>
          <cell r="J206">
            <v>0.68</v>
          </cell>
          <cell r="K206">
            <v>4.19</v>
          </cell>
          <cell r="L206">
            <v>4.87</v>
          </cell>
          <cell r="M206">
            <v>9.2</v>
          </cell>
          <cell r="N206">
            <v>11.02</v>
          </cell>
          <cell r="O206">
            <v>20.22</v>
          </cell>
          <cell r="P206">
            <v>38.52</v>
          </cell>
          <cell r="Q206">
            <v>58.74</v>
          </cell>
        </row>
        <row r="207">
          <cell r="A207">
            <v>382</v>
          </cell>
          <cell r="B207" t="str">
            <v>Combine + Grain Table 20 FT</v>
          </cell>
          <cell r="C207">
            <v>22750</v>
          </cell>
          <cell r="E207">
            <v>3.15</v>
          </cell>
          <cell r="F207">
            <v>3.15</v>
          </cell>
          <cell r="G207">
            <v>19.4</v>
          </cell>
          <cell r="H207">
            <v>22.549999999999997</v>
          </cell>
          <cell r="I207">
            <v>0.2</v>
          </cell>
          <cell r="J207">
            <v>0.63</v>
          </cell>
          <cell r="K207">
            <v>3.88</v>
          </cell>
          <cell r="L207">
            <v>4.51</v>
          </cell>
          <cell r="M207">
            <v>8.65</v>
          </cell>
          <cell r="N207">
            <v>10.9</v>
          </cell>
          <cell r="O207">
            <v>19.55</v>
          </cell>
          <cell r="P207">
            <v>38</v>
          </cell>
          <cell r="Q207">
            <v>57.55</v>
          </cell>
        </row>
        <row r="208">
          <cell r="A208">
            <v>383</v>
          </cell>
          <cell r="B208" t="str">
            <v>Lg Combine + Grain Table 30FT</v>
          </cell>
          <cell r="C208">
            <v>25200</v>
          </cell>
          <cell r="E208">
            <v>5.45</v>
          </cell>
          <cell r="F208">
            <v>5.45</v>
          </cell>
          <cell r="G208">
            <v>14.46</v>
          </cell>
          <cell r="H208">
            <v>19.91</v>
          </cell>
          <cell r="I208">
            <v>0.13</v>
          </cell>
          <cell r="J208">
            <v>0.71</v>
          </cell>
          <cell r="K208">
            <v>1.88</v>
          </cell>
          <cell r="L208">
            <v>2.59</v>
          </cell>
          <cell r="M208">
            <v>5.62</v>
          </cell>
          <cell r="N208">
            <v>7.62</v>
          </cell>
          <cell r="O208">
            <v>13.24</v>
          </cell>
          <cell r="P208">
            <v>17.54</v>
          </cell>
          <cell r="Q208">
            <v>30.78</v>
          </cell>
        </row>
        <row r="209">
          <cell r="A209">
            <v>384</v>
          </cell>
          <cell r="B209" t="str">
            <v>Combine + Corn Head 15 FT</v>
          </cell>
          <cell r="C209">
            <v>31950</v>
          </cell>
          <cell r="E209">
            <v>6.91</v>
          </cell>
          <cell r="F209">
            <v>6.91</v>
          </cell>
          <cell r="G209">
            <v>18.34</v>
          </cell>
          <cell r="H209">
            <v>25.25</v>
          </cell>
          <cell r="I209">
            <v>0.26</v>
          </cell>
          <cell r="J209">
            <v>1.8</v>
          </cell>
          <cell r="K209">
            <v>4.77</v>
          </cell>
          <cell r="L209">
            <v>6.569999999999999</v>
          </cell>
          <cell r="M209">
            <v>9.2</v>
          </cell>
          <cell r="N209">
            <v>12.13</v>
          </cell>
          <cell r="O209">
            <v>21.33</v>
          </cell>
          <cell r="P209">
            <v>39.1</v>
          </cell>
          <cell r="Q209">
            <v>60.43</v>
          </cell>
        </row>
        <row r="210">
          <cell r="A210">
            <v>385</v>
          </cell>
          <cell r="B210" t="str">
            <v>Lg Combine + Corn Head 20FT</v>
          </cell>
          <cell r="C210">
            <v>63270</v>
          </cell>
          <cell r="E210">
            <v>13.68</v>
          </cell>
          <cell r="F210">
            <v>13.68</v>
          </cell>
          <cell r="G210">
            <v>36.31</v>
          </cell>
          <cell r="H210">
            <v>49.99</v>
          </cell>
          <cell r="I210">
            <v>0.2</v>
          </cell>
          <cell r="J210">
            <v>2.74</v>
          </cell>
          <cell r="K210">
            <v>7.26</v>
          </cell>
          <cell r="L210">
            <v>10</v>
          </cell>
          <cell r="M210">
            <v>8.65</v>
          </cell>
          <cell r="N210">
            <v>13.01</v>
          </cell>
          <cell r="O210">
            <v>21.66</v>
          </cell>
          <cell r="P210">
            <v>41.38</v>
          </cell>
          <cell r="Q210">
            <v>63.040000000000006</v>
          </cell>
        </row>
        <row r="211">
          <cell r="A211">
            <v>386</v>
          </cell>
          <cell r="B211" t="str">
            <v>Combine + Soybean Head 15FT</v>
          </cell>
          <cell r="C211">
            <v>21510</v>
          </cell>
          <cell r="E211">
            <v>4.65</v>
          </cell>
          <cell r="F211">
            <v>4.65</v>
          </cell>
          <cell r="G211">
            <v>12.35</v>
          </cell>
          <cell r="H211">
            <v>17</v>
          </cell>
          <cell r="I211">
            <v>0.26</v>
          </cell>
          <cell r="J211">
            <v>1.21</v>
          </cell>
          <cell r="K211">
            <v>3.21</v>
          </cell>
          <cell r="L211">
            <v>4.42</v>
          </cell>
          <cell r="M211">
            <v>9.2</v>
          </cell>
          <cell r="N211">
            <v>11.54</v>
          </cell>
          <cell r="O211">
            <v>20.74</v>
          </cell>
          <cell r="P211">
            <v>37.54</v>
          </cell>
          <cell r="Q211">
            <v>58.28</v>
          </cell>
        </row>
        <row r="212">
          <cell r="A212">
            <v>387</v>
          </cell>
          <cell r="B212" t="str">
            <v>Combine + Soybean Head 20FT</v>
          </cell>
          <cell r="C212">
            <v>22680</v>
          </cell>
          <cell r="E212">
            <v>4.91</v>
          </cell>
          <cell r="F212">
            <v>4.91</v>
          </cell>
          <cell r="G212">
            <v>13.02</v>
          </cell>
          <cell r="H212">
            <v>17.93</v>
          </cell>
          <cell r="I212">
            <v>0.2</v>
          </cell>
          <cell r="J212">
            <v>0.98</v>
          </cell>
          <cell r="K212">
            <v>2.6</v>
          </cell>
          <cell r="L212">
            <v>3.58</v>
          </cell>
          <cell r="M212">
            <v>8.65</v>
          </cell>
          <cell r="N212">
            <v>11.25</v>
          </cell>
          <cell r="O212">
            <v>19.9</v>
          </cell>
          <cell r="P212">
            <v>36.73</v>
          </cell>
          <cell r="Q212">
            <v>56.629999999999995</v>
          </cell>
        </row>
        <row r="213">
          <cell r="A213">
            <v>388</v>
          </cell>
          <cell r="B213" t="str">
            <v>Lg Combine+Soybean Head 30FT</v>
          </cell>
          <cell r="C213">
            <v>25200</v>
          </cell>
          <cell r="E213">
            <v>5.45</v>
          </cell>
          <cell r="F213">
            <v>5.45</v>
          </cell>
          <cell r="G213">
            <v>14.46</v>
          </cell>
          <cell r="H213">
            <v>19.91</v>
          </cell>
          <cell r="I213">
            <v>0.13</v>
          </cell>
          <cell r="J213">
            <v>0.71</v>
          </cell>
          <cell r="K213">
            <v>1.88</v>
          </cell>
          <cell r="L213">
            <v>2.59</v>
          </cell>
          <cell r="M213">
            <v>5.62</v>
          </cell>
          <cell r="N213">
            <v>7.39</v>
          </cell>
          <cell r="O213">
            <v>13.01</v>
          </cell>
          <cell r="P213">
            <v>24.06</v>
          </cell>
          <cell r="Q213">
            <v>37.07</v>
          </cell>
        </row>
        <row r="214">
          <cell r="A214">
            <v>389</v>
          </cell>
          <cell r="B214" t="str">
            <v>Lg Combine+Soybean Head 30FT</v>
          </cell>
          <cell r="C214">
            <v>25200</v>
          </cell>
          <cell r="E214">
            <v>5.45</v>
          </cell>
          <cell r="F214">
            <v>5.45</v>
          </cell>
          <cell r="G214">
            <v>14.46</v>
          </cell>
          <cell r="H214">
            <v>19.91</v>
          </cell>
          <cell r="I214">
            <v>0.13</v>
          </cell>
          <cell r="J214">
            <v>0.71</v>
          </cell>
          <cell r="K214">
            <v>1.88</v>
          </cell>
          <cell r="L214">
            <v>2.59</v>
          </cell>
          <cell r="M214">
            <v>5.62</v>
          </cell>
          <cell r="N214">
            <v>7.62</v>
          </cell>
          <cell r="O214">
            <v>13.24</v>
          </cell>
          <cell r="P214">
            <v>17.54</v>
          </cell>
          <cell r="Q214">
            <v>30.78</v>
          </cell>
        </row>
        <row r="215">
          <cell r="A215">
            <v>391</v>
          </cell>
          <cell r="B215" t="str">
            <v>75HP + Rd Bale Silage Wrapper</v>
          </cell>
          <cell r="C215">
            <v>18000</v>
          </cell>
          <cell r="E215">
            <v>5.09</v>
          </cell>
          <cell r="F215">
            <v>5.09</v>
          </cell>
          <cell r="G215">
            <v>14.77</v>
          </cell>
          <cell r="H215">
            <v>19.86</v>
          </cell>
          <cell r="I215">
            <v>0.34</v>
          </cell>
          <cell r="J215">
            <v>1.73</v>
          </cell>
          <cell r="K215">
            <v>5.02</v>
          </cell>
          <cell r="L215">
            <v>6.75</v>
          </cell>
          <cell r="M215">
            <v>4.01</v>
          </cell>
          <cell r="N215">
            <v>2.93</v>
          </cell>
          <cell r="O215">
            <v>6.94</v>
          </cell>
          <cell r="P215">
            <v>8.18</v>
          </cell>
          <cell r="Q215">
            <v>15.120000000000001</v>
          </cell>
        </row>
        <row r="216">
          <cell r="A216">
            <v>392</v>
          </cell>
          <cell r="B216" t="str">
            <v>55HP + Rd Bale Hay Wrapper </v>
          </cell>
          <cell r="C216">
            <v>9000</v>
          </cell>
          <cell r="E216">
            <v>2.55</v>
          </cell>
          <cell r="F216">
            <v>2.55</v>
          </cell>
          <cell r="G216">
            <v>7.38</v>
          </cell>
          <cell r="H216">
            <v>9.93</v>
          </cell>
          <cell r="I216">
            <v>0.34</v>
          </cell>
          <cell r="J216">
            <v>0.87</v>
          </cell>
          <cell r="K216">
            <v>2.51</v>
          </cell>
          <cell r="L216">
            <v>3.38</v>
          </cell>
          <cell r="M216">
            <v>2.94</v>
          </cell>
          <cell r="N216">
            <v>1.57</v>
          </cell>
          <cell r="O216">
            <v>4.51</v>
          </cell>
          <cell r="P216">
            <v>4.35</v>
          </cell>
          <cell r="Q216">
            <v>8.86</v>
          </cell>
        </row>
        <row r="217">
          <cell r="A217">
            <v>400</v>
          </cell>
          <cell r="B217" t="str">
            <v>55MFWD+Bale Carrier - 3 Pt hitch</v>
          </cell>
          <cell r="C217">
            <v>500</v>
          </cell>
          <cell r="E217">
            <v>0.14</v>
          </cell>
          <cell r="F217">
            <v>0.14</v>
          </cell>
          <cell r="G217">
            <v>0.41</v>
          </cell>
          <cell r="H217">
            <v>0.55</v>
          </cell>
          <cell r="I217">
            <v>0.17</v>
          </cell>
          <cell r="J217">
            <v>0.02</v>
          </cell>
          <cell r="K217">
            <v>0.07</v>
          </cell>
          <cell r="L217">
            <v>0.09000000000000001</v>
          </cell>
          <cell r="M217">
            <v>1.47</v>
          </cell>
          <cell r="N217">
            <v>0.52</v>
          </cell>
          <cell r="O217">
            <v>1.99</v>
          </cell>
          <cell r="P217">
            <v>1.28</v>
          </cell>
          <cell r="Q217">
            <v>3.27</v>
          </cell>
        </row>
        <row r="218">
          <cell r="A218">
            <v>401</v>
          </cell>
          <cell r="B218" t="str">
            <v>55HP + Bale Wagon w/racks</v>
          </cell>
          <cell r="C218">
            <v>5000</v>
          </cell>
          <cell r="E218">
            <v>1.42</v>
          </cell>
          <cell r="F218">
            <v>1.42</v>
          </cell>
          <cell r="G218">
            <v>4.1</v>
          </cell>
          <cell r="H218">
            <v>5.52</v>
          </cell>
          <cell r="I218">
            <v>0.17</v>
          </cell>
          <cell r="J218">
            <v>0.24</v>
          </cell>
          <cell r="K218">
            <v>0.7</v>
          </cell>
          <cell r="L218">
            <v>0.94</v>
          </cell>
          <cell r="M218">
            <v>1.47</v>
          </cell>
          <cell r="N218">
            <v>0.59</v>
          </cell>
          <cell r="O218">
            <v>2.06</v>
          </cell>
          <cell r="P218">
            <v>1.62</v>
          </cell>
          <cell r="Q218">
            <v>3.68</v>
          </cell>
        </row>
        <row r="219">
          <cell r="A219">
            <v>401.5</v>
          </cell>
          <cell r="B219" t="str">
            <v>Pickup + Bale Wagons (5)</v>
          </cell>
          <cell r="C219">
            <v>3000</v>
          </cell>
          <cell r="E219">
            <v>1.13</v>
          </cell>
          <cell r="F219">
            <v>1.13</v>
          </cell>
          <cell r="G219">
            <v>3.28</v>
          </cell>
          <cell r="H219">
            <v>4.41</v>
          </cell>
          <cell r="I219">
            <v>0.17</v>
          </cell>
          <cell r="J219">
            <v>0.19</v>
          </cell>
          <cell r="K219">
            <v>0.56</v>
          </cell>
          <cell r="L219">
            <v>0.75</v>
          </cell>
          <cell r="M219">
            <v>1.61</v>
          </cell>
          <cell r="N219">
            <v>0.61</v>
          </cell>
          <cell r="O219">
            <v>2.22</v>
          </cell>
          <cell r="P219">
            <v>1.63</v>
          </cell>
          <cell r="Q219">
            <v>3.85</v>
          </cell>
        </row>
        <row r="220">
          <cell r="A220">
            <v>402</v>
          </cell>
          <cell r="B220" t="str">
            <v>75HP + 3 Ton Hay Stacker 12FT</v>
          </cell>
          <cell r="C220">
            <v>30000</v>
          </cell>
          <cell r="E220">
            <v>8.49</v>
          </cell>
          <cell r="F220">
            <v>8.49</v>
          </cell>
          <cell r="G220">
            <v>24.61</v>
          </cell>
          <cell r="H220">
            <v>33.1</v>
          </cell>
          <cell r="I220">
            <v>0.34</v>
          </cell>
          <cell r="J220">
            <v>2.89</v>
          </cell>
          <cell r="K220">
            <v>8.37</v>
          </cell>
          <cell r="L220">
            <v>11.26</v>
          </cell>
          <cell r="M220">
            <v>4.01</v>
          </cell>
          <cell r="N220">
            <v>4.09</v>
          </cell>
          <cell r="O220">
            <v>8.1</v>
          </cell>
          <cell r="P220">
            <v>11.52</v>
          </cell>
          <cell r="Q220">
            <v>19.619999999999997</v>
          </cell>
        </row>
        <row r="221">
          <cell r="A221">
            <v>402.5</v>
          </cell>
          <cell r="B221" t="str">
            <v>75HP + 10 Bale Hay Forklift Grabber</v>
          </cell>
          <cell r="C221">
            <v>3300</v>
          </cell>
          <cell r="E221">
            <v>0.93</v>
          </cell>
          <cell r="F221">
            <v>0.93</v>
          </cell>
          <cell r="G221">
            <v>2.71</v>
          </cell>
          <cell r="H221">
            <v>3.64</v>
          </cell>
          <cell r="I221">
            <v>0.34</v>
          </cell>
          <cell r="J221">
            <v>0.32</v>
          </cell>
          <cell r="K221">
            <v>0.92</v>
          </cell>
          <cell r="L221">
            <v>1.24</v>
          </cell>
          <cell r="M221">
            <v>4.01</v>
          </cell>
          <cell r="N221">
            <v>1.52</v>
          </cell>
          <cell r="O221">
            <v>5.53</v>
          </cell>
          <cell r="P221">
            <v>4.08</v>
          </cell>
          <cell r="Q221">
            <v>9.61</v>
          </cell>
        </row>
        <row r="222">
          <cell r="A222">
            <v>403</v>
          </cell>
          <cell r="B222" t="str">
            <v>55HP + Bushhog Mounted 6FT</v>
          </cell>
          <cell r="C222">
            <v>2050</v>
          </cell>
          <cell r="E222">
            <v>1.89</v>
          </cell>
          <cell r="F222">
            <v>1.89</v>
          </cell>
          <cell r="G222">
            <v>2.59</v>
          </cell>
          <cell r="H222">
            <v>4.4799999999999995</v>
          </cell>
          <cell r="I222">
            <v>0.34</v>
          </cell>
          <cell r="J222">
            <v>0.64</v>
          </cell>
          <cell r="K222">
            <v>0.88</v>
          </cell>
          <cell r="L222">
            <v>1.52</v>
          </cell>
          <cell r="M222">
            <v>2.94</v>
          </cell>
          <cell r="N222">
            <v>1.34</v>
          </cell>
          <cell r="O222">
            <v>4.28</v>
          </cell>
          <cell r="P222">
            <v>2.72</v>
          </cell>
          <cell r="Q222">
            <v>7</v>
          </cell>
        </row>
        <row r="223">
          <cell r="A223">
            <v>404</v>
          </cell>
          <cell r="B223" t="str">
            <v>75HP + Bushhog Pulled 10FT</v>
          </cell>
          <cell r="C223">
            <v>5600</v>
          </cell>
          <cell r="E223">
            <v>5.17</v>
          </cell>
          <cell r="F223">
            <v>5.17</v>
          </cell>
          <cell r="G223">
            <v>7.07</v>
          </cell>
          <cell r="H223">
            <v>12.24</v>
          </cell>
          <cell r="I223">
            <v>0.21</v>
          </cell>
          <cell r="J223">
            <v>1.09</v>
          </cell>
          <cell r="K223">
            <v>1.48</v>
          </cell>
          <cell r="L223">
            <v>2.5700000000000003</v>
          </cell>
          <cell r="M223">
            <v>2.48</v>
          </cell>
          <cell r="N223">
            <v>1.83</v>
          </cell>
          <cell r="O223">
            <v>4.31</v>
          </cell>
          <cell r="P223">
            <v>3.43</v>
          </cell>
          <cell r="Q223">
            <v>7.74</v>
          </cell>
        </row>
        <row r="224">
          <cell r="A224">
            <v>405</v>
          </cell>
          <cell r="B224" t="str">
            <v>120HP + Bushhog Winged 15FT</v>
          </cell>
          <cell r="C224">
            <v>7590</v>
          </cell>
          <cell r="E224">
            <v>7.01</v>
          </cell>
          <cell r="F224">
            <v>7.01</v>
          </cell>
          <cell r="G224">
            <v>9.58</v>
          </cell>
          <cell r="H224">
            <v>16.59</v>
          </cell>
          <cell r="I224">
            <v>0.14</v>
          </cell>
          <cell r="J224">
            <v>0.98</v>
          </cell>
          <cell r="K224">
            <v>1.34</v>
          </cell>
          <cell r="L224">
            <v>2.3200000000000003</v>
          </cell>
          <cell r="M224">
            <v>2.64</v>
          </cell>
          <cell r="N224">
            <v>2.09</v>
          </cell>
          <cell r="O224">
            <v>4.73</v>
          </cell>
          <cell r="P224">
            <v>4.19</v>
          </cell>
          <cell r="Q224">
            <v>8.920000000000002</v>
          </cell>
        </row>
        <row r="225">
          <cell r="A225">
            <v>406</v>
          </cell>
          <cell r="B225" t="str">
            <v>55HP + Farm Wagon</v>
          </cell>
          <cell r="C225">
            <v>3000</v>
          </cell>
          <cell r="E225">
            <v>0.61</v>
          </cell>
          <cell r="F225">
            <v>0.61</v>
          </cell>
          <cell r="G225">
            <v>7.38</v>
          </cell>
          <cell r="H225">
            <v>7.99</v>
          </cell>
          <cell r="I225">
            <v>0.02</v>
          </cell>
          <cell r="J225">
            <v>0.01</v>
          </cell>
          <cell r="K225">
            <v>0.15</v>
          </cell>
          <cell r="L225">
            <v>0.16</v>
          </cell>
          <cell r="M225">
            <v>0.24</v>
          </cell>
          <cell r="N225">
            <v>0.08</v>
          </cell>
          <cell r="O225">
            <v>0.32</v>
          </cell>
          <cell r="P225">
            <v>0.33</v>
          </cell>
          <cell r="Q225">
            <v>0.65</v>
          </cell>
        </row>
        <row r="226">
          <cell r="A226">
            <v>407</v>
          </cell>
          <cell r="B226" t="str">
            <v>55HP + Farm Wagon in Field</v>
          </cell>
          <cell r="C226">
            <v>3000</v>
          </cell>
          <cell r="E226">
            <v>0.61</v>
          </cell>
          <cell r="F226">
            <v>0.61</v>
          </cell>
          <cell r="G226">
            <v>7.38</v>
          </cell>
          <cell r="H226">
            <v>7.99</v>
          </cell>
          <cell r="I226">
            <v>0.11</v>
          </cell>
          <cell r="J226">
            <v>0.07</v>
          </cell>
          <cell r="K226">
            <v>0.81</v>
          </cell>
          <cell r="L226">
            <v>0.8800000000000001</v>
          </cell>
          <cell r="M226">
            <v>1.3</v>
          </cell>
          <cell r="N226">
            <v>0.45</v>
          </cell>
          <cell r="O226">
            <v>1.75</v>
          </cell>
          <cell r="P226">
            <v>1.83</v>
          </cell>
          <cell r="Q226">
            <v>3.58</v>
          </cell>
        </row>
        <row r="227">
          <cell r="A227">
            <v>408</v>
          </cell>
          <cell r="B227" t="str">
            <v>75HP+Gravity Grain Wagon, 240 Bu</v>
          </cell>
          <cell r="C227">
            <v>3800</v>
          </cell>
          <cell r="E227">
            <v>0.77</v>
          </cell>
          <cell r="F227">
            <v>0.77</v>
          </cell>
          <cell r="G227">
            <v>9.35</v>
          </cell>
          <cell r="H227">
            <v>10.12</v>
          </cell>
          <cell r="I227">
            <v>0.15</v>
          </cell>
          <cell r="J227">
            <v>0.12</v>
          </cell>
          <cell r="K227">
            <v>1.4</v>
          </cell>
          <cell r="L227">
            <v>1.52</v>
          </cell>
          <cell r="M227">
            <v>1.77</v>
          </cell>
          <cell r="N227">
            <v>0.65</v>
          </cell>
          <cell r="O227">
            <v>2.42</v>
          </cell>
          <cell r="P227">
            <v>2.79</v>
          </cell>
          <cell r="Q227">
            <v>5.21</v>
          </cell>
        </row>
        <row r="228">
          <cell r="A228">
            <v>410</v>
          </cell>
          <cell r="B228" t="str">
            <v>75 MFWD + Front-end Loader</v>
          </cell>
          <cell r="C228">
            <v>6960.5</v>
          </cell>
          <cell r="E228">
            <v>0.04</v>
          </cell>
          <cell r="F228">
            <v>0.04</v>
          </cell>
          <cell r="G228">
            <v>8.43</v>
          </cell>
          <cell r="H228">
            <v>8.469999999999999</v>
          </cell>
          <cell r="I228">
            <v>0.83</v>
          </cell>
          <cell r="J228">
            <v>0.03</v>
          </cell>
          <cell r="K228">
            <v>7</v>
          </cell>
          <cell r="L228">
            <v>7.03</v>
          </cell>
          <cell r="M228">
            <v>9.79</v>
          </cell>
          <cell r="N228">
            <v>3.39</v>
          </cell>
          <cell r="O228">
            <v>13.18</v>
          </cell>
          <cell r="P228">
            <v>15.21</v>
          </cell>
          <cell r="Q228">
            <v>28.39</v>
          </cell>
        </row>
        <row r="229">
          <cell r="A229">
            <v>410.5</v>
          </cell>
          <cell r="B229" t="str">
            <v>75HP+ Hay Grabber on Front-end Loader</v>
          </cell>
          <cell r="C229">
            <v>4300</v>
          </cell>
          <cell r="E229">
            <v>0.03</v>
          </cell>
          <cell r="F229">
            <v>0.03</v>
          </cell>
          <cell r="G229">
            <v>5.21</v>
          </cell>
          <cell r="H229">
            <v>5.24</v>
          </cell>
          <cell r="I229">
            <v>0.83</v>
          </cell>
          <cell r="J229">
            <v>0.02</v>
          </cell>
          <cell r="K229">
            <v>4.32</v>
          </cell>
          <cell r="L229">
            <v>4.34</v>
          </cell>
          <cell r="M229">
            <v>9.79</v>
          </cell>
          <cell r="N229">
            <v>0.03</v>
          </cell>
          <cell r="O229">
            <v>9.82</v>
          </cell>
          <cell r="P229">
            <v>4.32</v>
          </cell>
          <cell r="Q229">
            <v>14.14</v>
          </cell>
        </row>
        <row r="230">
          <cell r="A230">
            <v>411</v>
          </cell>
          <cell r="B230" t="str">
            <v>NURSE TANK ON PICK-UP</v>
          </cell>
          <cell r="C230">
            <v>1650</v>
          </cell>
          <cell r="E230">
            <v>0.38</v>
          </cell>
          <cell r="F230">
            <v>0.38</v>
          </cell>
          <cell r="G230">
            <v>3.41</v>
          </cell>
          <cell r="H230">
            <v>3.79</v>
          </cell>
          <cell r="I230">
            <v>0.17</v>
          </cell>
          <cell r="J230">
            <v>0.06</v>
          </cell>
          <cell r="K230">
            <v>0.58</v>
          </cell>
          <cell r="L230">
            <v>0.6399999999999999</v>
          </cell>
          <cell r="M230">
            <v>4.55</v>
          </cell>
          <cell r="N230">
            <v>0.95</v>
          </cell>
          <cell r="O230">
            <v>5.5</v>
          </cell>
          <cell r="P230">
            <v>9.61</v>
          </cell>
          <cell r="Q230">
            <v>15.11</v>
          </cell>
        </row>
        <row r="231">
          <cell r="A231">
            <v>412</v>
          </cell>
          <cell r="B231" t="str">
            <v>120MFWD + Liquid Fertilizer Injected</v>
          </cell>
          <cell r="C231">
            <v>22500</v>
          </cell>
          <cell r="E231">
            <v>3.78</v>
          </cell>
          <cell r="F231">
            <v>3.78</v>
          </cell>
          <cell r="G231">
            <v>55.38</v>
          </cell>
          <cell r="H231">
            <v>59.160000000000004</v>
          </cell>
          <cell r="I231">
            <v>0.17</v>
          </cell>
          <cell r="J231">
            <v>0.64</v>
          </cell>
          <cell r="K231">
            <v>9.41</v>
          </cell>
          <cell r="L231">
            <v>10.05</v>
          </cell>
          <cell r="M231">
            <v>3.21</v>
          </cell>
          <cell r="N231">
            <v>2.04</v>
          </cell>
          <cell r="O231">
            <v>5.25</v>
          </cell>
          <cell r="P231">
            <v>12.8</v>
          </cell>
          <cell r="Q231">
            <v>18.05</v>
          </cell>
        </row>
        <row r="232">
          <cell r="A232">
            <v>413</v>
          </cell>
          <cell r="B232" t="str">
            <v>120MFWD + Dry Fertilizer Spreader, 5T</v>
          </cell>
          <cell r="C232">
            <v>17500</v>
          </cell>
          <cell r="E232">
            <v>2.94</v>
          </cell>
          <cell r="F232">
            <v>2.94</v>
          </cell>
          <cell r="G232">
            <v>43.07</v>
          </cell>
          <cell r="H232">
            <v>46.01</v>
          </cell>
          <cell r="I232">
            <v>0.04</v>
          </cell>
          <cell r="J232">
            <v>0.12</v>
          </cell>
          <cell r="K232">
            <v>1.72</v>
          </cell>
          <cell r="L232">
            <v>1.8399999999999999</v>
          </cell>
          <cell r="M232">
            <v>0.76</v>
          </cell>
          <cell r="N232">
            <v>0.44</v>
          </cell>
          <cell r="O232">
            <v>1.2</v>
          </cell>
          <cell r="P232">
            <v>2.52</v>
          </cell>
          <cell r="Q232">
            <v>3.7199999999999998</v>
          </cell>
        </row>
        <row r="233">
          <cell r="A233">
            <v>415</v>
          </cell>
          <cell r="B233" t="str">
            <v>75HP + Automatic Bale Wagon</v>
          </cell>
          <cell r="C233">
            <v>18750</v>
          </cell>
          <cell r="E233">
            <v>3.82</v>
          </cell>
          <cell r="F233">
            <v>3.82</v>
          </cell>
          <cell r="G233">
            <v>46.15</v>
          </cell>
          <cell r="H233">
            <v>49.97</v>
          </cell>
          <cell r="I233">
            <v>0.15</v>
          </cell>
          <cell r="J233">
            <v>0.57</v>
          </cell>
          <cell r="K233">
            <v>6.92</v>
          </cell>
          <cell r="L233">
            <v>7.49</v>
          </cell>
          <cell r="M233">
            <v>1.77</v>
          </cell>
          <cell r="N233">
            <v>1.1</v>
          </cell>
          <cell r="O233">
            <v>2.87</v>
          </cell>
          <cell r="P233">
            <v>8.31</v>
          </cell>
          <cell r="Q233">
            <v>11.18</v>
          </cell>
        </row>
        <row r="234">
          <cell r="A234">
            <v>421</v>
          </cell>
          <cell r="B234" t="str">
            <v>55HP+Rotary Mower-5FT Mounted</v>
          </cell>
          <cell r="C234">
            <v>4060.5</v>
          </cell>
          <cell r="E234">
            <v>3.75</v>
          </cell>
          <cell r="F234">
            <v>3.75</v>
          </cell>
          <cell r="G234">
            <v>5.12</v>
          </cell>
          <cell r="H234">
            <v>8.870000000000001</v>
          </cell>
          <cell r="I234">
            <v>0.41</v>
          </cell>
          <cell r="J234">
            <v>1.54</v>
          </cell>
          <cell r="K234">
            <v>2.1</v>
          </cell>
          <cell r="L234">
            <v>3.64</v>
          </cell>
          <cell r="M234">
            <v>3.55</v>
          </cell>
          <cell r="N234">
            <v>2.38</v>
          </cell>
          <cell r="O234">
            <v>5.93</v>
          </cell>
          <cell r="P234">
            <v>4.32</v>
          </cell>
          <cell r="Q234">
            <v>10.25</v>
          </cell>
        </row>
        <row r="235">
          <cell r="A235">
            <v>422</v>
          </cell>
          <cell r="B235" t="str">
            <v>75HP+Rotary Mower-10FT Pulled</v>
          </cell>
          <cell r="C235">
            <v>6645</v>
          </cell>
          <cell r="E235">
            <v>6.14</v>
          </cell>
          <cell r="F235">
            <v>6.14</v>
          </cell>
          <cell r="G235">
            <v>8.38</v>
          </cell>
          <cell r="H235">
            <v>14.52</v>
          </cell>
          <cell r="I235">
            <v>0.21</v>
          </cell>
          <cell r="J235">
            <v>1.29</v>
          </cell>
          <cell r="K235">
            <v>1.76</v>
          </cell>
          <cell r="L235">
            <v>3.05</v>
          </cell>
          <cell r="M235">
            <v>2.48</v>
          </cell>
          <cell r="N235">
            <v>2.03</v>
          </cell>
          <cell r="O235">
            <v>4.51</v>
          </cell>
          <cell r="P235">
            <v>3.71</v>
          </cell>
          <cell r="Q235">
            <v>8.219999999999999</v>
          </cell>
        </row>
        <row r="236">
          <cell r="A236">
            <v>423</v>
          </cell>
          <cell r="B236" t="str">
            <v>120HP+Rotary Mower-15FT Foldup</v>
          </cell>
          <cell r="C236">
            <v>17296</v>
          </cell>
          <cell r="E236">
            <v>15.98</v>
          </cell>
          <cell r="F236">
            <v>15.98</v>
          </cell>
          <cell r="G236">
            <v>21.82</v>
          </cell>
          <cell r="H236">
            <v>37.8</v>
          </cell>
          <cell r="I236">
            <v>0.14</v>
          </cell>
          <cell r="J236">
            <v>2.24</v>
          </cell>
          <cell r="K236">
            <v>3.05</v>
          </cell>
          <cell r="L236">
            <v>5.29</v>
          </cell>
          <cell r="M236">
            <v>2.64</v>
          </cell>
          <cell r="N236">
            <v>3.34</v>
          </cell>
          <cell r="O236">
            <v>5.98</v>
          </cell>
          <cell r="P236">
            <v>5.9</v>
          </cell>
          <cell r="Q236">
            <v>11.88</v>
          </cell>
        </row>
        <row r="237">
          <cell r="A237">
            <v>431</v>
          </cell>
          <cell r="B237" t="str">
            <v>55HP + Trailer 4W</v>
          </cell>
          <cell r="C237">
            <v>1850</v>
          </cell>
          <cell r="E237">
            <v>0.38</v>
          </cell>
          <cell r="F237">
            <v>0.38</v>
          </cell>
          <cell r="G237">
            <v>4.55</v>
          </cell>
          <cell r="H237">
            <v>4.93</v>
          </cell>
          <cell r="I237">
            <v>0.14</v>
          </cell>
          <cell r="J237">
            <v>0.05</v>
          </cell>
          <cell r="K237">
            <v>0.64</v>
          </cell>
          <cell r="L237">
            <v>0.6900000000000001</v>
          </cell>
          <cell r="M237">
            <v>1.21</v>
          </cell>
          <cell r="N237">
            <v>0.34</v>
          </cell>
          <cell r="O237">
            <v>1.55</v>
          </cell>
          <cell r="P237">
            <v>1.4</v>
          </cell>
          <cell r="Q237">
            <v>2.95</v>
          </cell>
        </row>
        <row r="238">
          <cell r="A238">
            <v>451</v>
          </cell>
          <cell r="B238" t="str">
            <v>55HP + Manure Spreader - 130 BU</v>
          </cell>
          <cell r="C238">
            <v>10000</v>
          </cell>
          <cell r="E238">
            <v>1.68</v>
          </cell>
          <cell r="F238">
            <v>1.68</v>
          </cell>
          <cell r="G238">
            <v>24.61</v>
          </cell>
          <cell r="H238">
            <v>26.29</v>
          </cell>
          <cell r="I238">
            <v>0.12</v>
          </cell>
          <cell r="J238">
            <v>0.2</v>
          </cell>
          <cell r="K238">
            <v>2.95</v>
          </cell>
          <cell r="L238">
            <v>3.1500000000000004</v>
          </cell>
          <cell r="M238">
            <v>1.04</v>
          </cell>
          <cell r="N238">
            <v>0.45</v>
          </cell>
          <cell r="O238">
            <v>1.49</v>
          </cell>
          <cell r="P238">
            <v>3.6</v>
          </cell>
          <cell r="Q238">
            <v>5.09</v>
          </cell>
        </row>
        <row r="239">
          <cell r="A239">
            <v>452</v>
          </cell>
          <cell r="B239" t="str">
            <v>75HP + Manure Spreader - 210 BU</v>
          </cell>
          <cell r="C239">
            <v>12250</v>
          </cell>
          <cell r="E239">
            <v>2.06</v>
          </cell>
          <cell r="F239">
            <v>2.06</v>
          </cell>
          <cell r="G239">
            <v>30.15</v>
          </cell>
          <cell r="H239">
            <v>32.21</v>
          </cell>
          <cell r="I239">
            <v>0.12</v>
          </cell>
          <cell r="J239">
            <v>0.25</v>
          </cell>
          <cell r="K239">
            <v>3.62</v>
          </cell>
          <cell r="L239">
            <v>3.87</v>
          </cell>
          <cell r="M239">
            <v>1.42</v>
          </cell>
          <cell r="N239">
            <v>0.67</v>
          </cell>
          <cell r="O239">
            <v>2.09</v>
          </cell>
          <cell r="P239">
            <v>4.73</v>
          </cell>
          <cell r="Q239">
            <v>6.82</v>
          </cell>
        </row>
        <row r="240">
          <cell r="A240">
            <v>453</v>
          </cell>
          <cell r="B240" t="str">
            <v>100HP + Manure Spreader-250 BU</v>
          </cell>
          <cell r="C240">
            <v>14200</v>
          </cell>
          <cell r="E240">
            <v>2.39</v>
          </cell>
          <cell r="F240">
            <v>2.39</v>
          </cell>
          <cell r="G240">
            <v>34.95</v>
          </cell>
          <cell r="H240">
            <v>37.34</v>
          </cell>
          <cell r="I240">
            <v>0.12</v>
          </cell>
          <cell r="J240">
            <v>0.29</v>
          </cell>
          <cell r="K240">
            <v>4.19</v>
          </cell>
          <cell r="L240">
            <v>4.48</v>
          </cell>
          <cell r="M240">
            <v>1.89</v>
          </cell>
          <cell r="N240">
            <v>0.92</v>
          </cell>
          <cell r="O240">
            <v>2.81</v>
          </cell>
          <cell r="P240">
            <v>5.84</v>
          </cell>
          <cell r="Q240">
            <v>8.65</v>
          </cell>
        </row>
        <row r="241">
          <cell r="A241">
            <v>456</v>
          </cell>
          <cell r="B241" t="str">
            <v>100HP + Liquid Manure Spreader</v>
          </cell>
          <cell r="C241">
            <v>17500</v>
          </cell>
          <cell r="E241">
            <v>2.94</v>
          </cell>
          <cell r="F241">
            <v>2.94</v>
          </cell>
          <cell r="G241">
            <v>43.07</v>
          </cell>
          <cell r="H241">
            <v>46.01</v>
          </cell>
          <cell r="I241">
            <v>0.12</v>
          </cell>
          <cell r="J241">
            <v>0.35</v>
          </cell>
          <cell r="K241">
            <v>5.17</v>
          </cell>
          <cell r="L241">
            <v>5.52</v>
          </cell>
          <cell r="M241">
            <v>1.89</v>
          </cell>
          <cell r="N241">
            <v>0.99</v>
          </cell>
          <cell r="O241">
            <v>2.88</v>
          </cell>
          <cell r="P241">
            <v>6.81</v>
          </cell>
          <cell r="Q241">
            <v>9.69</v>
          </cell>
        </row>
        <row r="242">
          <cell r="A242">
            <v>457</v>
          </cell>
          <cell r="B242" t="str">
            <v>120MFWD + Liquid Manure Spreader Injected</v>
          </cell>
          <cell r="C242">
            <v>35000</v>
          </cell>
          <cell r="E242">
            <v>5.88</v>
          </cell>
          <cell r="F242">
            <v>5.88</v>
          </cell>
          <cell r="G242">
            <v>86.15</v>
          </cell>
          <cell r="H242">
            <v>92.03</v>
          </cell>
          <cell r="I242">
            <v>0.29</v>
          </cell>
          <cell r="J242">
            <v>1.71</v>
          </cell>
          <cell r="K242">
            <v>24.98</v>
          </cell>
          <cell r="L242">
            <v>26.69</v>
          </cell>
          <cell r="M242">
            <v>5.48</v>
          </cell>
          <cell r="N242">
            <v>4.08</v>
          </cell>
          <cell r="O242">
            <v>9.56</v>
          </cell>
          <cell r="P242">
            <v>30.76</v>
          </cell>
          <cell r="Q242">
            <v>40.32</v>
          </cell>
        </row>
        <row r="243">
          <cell r="A243">
            <v>458</v>
          </cell>
          <cell r="B243" t="str">
            <v>120MFWD + Liquid Manure Spreader Injected GPS</v>
          </cell>
          <cell r="C243">
            <v>45000</v>
          </cell>
          <cell r="E243">
            <v>7.56</v>
          </cell>
          <cell r="F243">
            <v>7.56</v>
          </cell>
          <cell r="G243">
            <v>110.76</v>
          </cell>
          <cell r="H243">
            <v>118.32000000000001</v>
          </cell>
          <cell r="I243">
            <v>0.27</v>
          </cell>
          <cell r="J243">
            <v>2.04</v>
          </cell>
          <cell r="K243">
            <v>29.91</v>
          </cell>
          <cell r="L243">
            <v>31.95</v>
          </cell>
          <cell r="M243">
            <v>5.1</v>
          </cell>
          <cell r="N243">
            <v>4.26</v>
          </cell>
          <cell r="O243">
            <v>9.36</v>
          </cell>
          <cell r="P243">
            <v>35.28</v>
          </cell>
          <cell r="Q243">
            <v>44.64</v>
          </cell>
        </row>
        <row r="244">
          <cell r="A244">
            <v>501</v>
          </cell>
          <cell r="B244" t="str">
            <v>Cotton Picker + 4 Row Hd</v>
          </cell>
          <cell r="C244">
            <v>56000</v>
          </cell>
          <cell r="E244">
            <v>12.11</v>
          </cell>
          <cell r="F244">
            <v>12.11</v>
          </cell>
          <cell r="G244">
            <v>32.14</v>
          </cell>
          <cell r="H244">
            <v>44.25</v>
          </cell>
          <cell r="I244">
            <v>0.39</v>
          </cell>
          <cell r="J244">
            <v>4.72</v>
          </cell>
          <cell r="K244">
            <v>12.53</v>
          </cell>
          <cell r="L244">
            <v>17.25</v>
          </cell>
          <cell r="M244">
            <v>14.73</v>
          </cell>
          <cell r="N244">
            <v>36.33</v>
          </cell>
          <cell r="O244">
            <v>51.06</v>
          </cell>
          <cell r="P244">
            <v>64.43</v>
          </cell>
          <cell r="Q244">
            <v>115.49000000000001</v>
          </cell>
        </row>
        <row r="245">
          <cell r="A245">
            <v>502</v>
          </cell>
          <cell r="B245" t="str">
            <v>Cotton Picker + 6 Row Hd</v>
          </cell>
          <cell r="C245">
            <v>84000</v>
          </cell>
          <cell r="E245">
            <v>18.17</v>
          </cell>
          <cell r="F245">
            <v>18.17</v>
          </cell>
          <cell r="G245">
            <v>48.21</v>
          </cell>
          <cell r="H245">
            <v>66.38</v>
          </cell>
          <cell r="I245">
            <v>0.26</v>
          </cell>
          <cell r="J245">
            <v>4.72</v>
          </cell>
          <cell r="K245">
            <v>12.53</v>
          </cell>
          <cell r="L245">
            <v>17.25</v>
          </cell>
          <cell r="M245">
            <v>10.88</v>
          </cell>
          <cell r="N245">
            <v>27.37</v>
          </cell>
          <cell r="O245">
            <v>38.25</v>
          </cell>
          <cell r="P245">
            <v>66.76</v>
          </cell>
          <cell r="Q245">
            <v>105.01</v>
          </cell>
        </row>
        <row r="246">
          <cell r="A246">
            <v>503</v>
          </cell>
          <cell r="B246" t="str">
            <v>Cotton Stripper + 6 Row Hd</v>
          </cell>
          <cell r="C246">
            <v>64000</v>
          </cell>
          <cell r="E246">
            <v>13.84</v>
          </cell>
          <cell r="F246">
            <v>13.84</v>
          </cell>
          <cell r="G246">
            <v>36.73</v>
          </cell>
          <cell r="H246">
            <v>50.56999999999999</v>
          </cell>
          <cell r="I246">
            <v>0.26</v>
          </cell>
          <cell r="J246">
            <v>3.6</v>
          </cell>
          <cell r="K246">
            <v>9.55</v>
          </cell>
          <cell r="L246">
            <v>13.15</v>
          </cell>
          <cell r="M246">
            <v>5.4</v>
          </cell>
          <cell r="N246">
            <v>14.83</v>
          </cell>
          <cell r="O246">
            <v>20.23</v>
          </cell>
          <cell r="P246">
            <v>36.46</v>
          </cell>
          <cell r="Q246">
            <v>56.69</v>
          </cell>
        </row>
        <row r="247">
          <cell r="A247">
            <v>504</v>
          </cell>
          <cell r="B247" t="str">
            <v>75HP + Cotton Boll Buggy</v>
          </cell>
          <cell r="C247">
            <v>15125</v>
          </cell>
          <cell r="E247">
            <v>4.51</v>
          </cell>
          <cell r="F247">
            <v>4.51</v>
          </cell>
          <cell r="G247">
            <v>11.47</v>
          </cell>
          <cell r="H247">
            <v>15.98</v>
          </cell>
          <cell r="I247">
            <v>0.34</v>
          </cell>
          <cell r="J247">
            <v>1.53</v>
          </cell>
          <cell r="K247">
            <v>3.9</v>
          </cell>
          <cell r="L247">
            <v>5.43</v>
          </cell>
          <cell r="M247">
            <v>4.01</v>
          </cell>
          <cell r="N247">
            <v>2.74</v>
          </cell>
          <cell r="O247">
            <v>6.75</v>
          </cell>
          <cell r="P247">
            <v>7.06</v>
          </cell>
          <cell r="Q247">
            <v>13.809999999999999</v>
          </cell>
        </row>
        <row r="248">
          <cell r="A248">
            <v>505</v>
          </cell>
          <cell r="B248" t="str">
            <v>100HP + Cotton Module Builder</v>
          </cell>
          <cell r="C248">
            <v>29694</v>
          </cell>
          <cell r="E248">
            <v>13.3</v>
          </cell>
          <cell r="F248">
            <v>13.3</v>
          </cell>
          <cell r="G248">
            <v>13.8</v>
          </cell>
          <cell r="H248">
            <v>27.1</v>
          </cell>
          <cell r="I248">
            <v>0.11</v>
          </cell>
          <cell r="J248">
            <v>1.46</v>
          </cell>
          <cell r="K248">
            <v>1.52</v>
          </cell>
          <cell r="L248">
            <v>2.98</v>
          </cell>
          <cell r="M248">
            <v>1.73</v>
          </cell>
          <cell r="N248">
            <v>2.05</v>
          </cell>
          <cell r="O248">
            <v>3.78</v>
          </cell>
          <cell r="P248">
            <v>3.03</v>
          </cell>
          <cell r="Q248">
            <v>6.81</v>
          </cell>
        </row>
        <row r="249">
          <cell r="A249">
            <v>506</v>
          </cell>
          <cell r="B249" t="str">
            <v>75HP + Cotton Trailer</v>
          </cell>
          <cell r="C249">
            <v>5600</v>
          </cell>
          <cell r="E249">
            <v>1.67</v>
          </cell>
          <cell r="F249">
            <v>1.67</v>
          </cell>
          <cell r="G249">
            <v>4.25</v>
          </cell>
          <cell r="H249">
            <v>5.92</v>
          </cell>
          <cell r="I249">
            <v>0.34</v>
          </cell>
          <cell r="J249">
            <v>0.57</v>
          </cell>
          <cell r="K249">
            <v>1.45</v>
          </cell>
          <cell r="L249">
            <v>2.02</v>
          </cell>
          <cell r="M249">
            <v>4.01</v>
          </cell>
          <cell r="N249">
            <v>1.77</v>
          </cell>
          <cell r="O249">
            <v>5.78</v>
          </cell>
          <cell r="P249">
            <v>4.6</v>
          </cell>
          <cell r="Q249">
            <v>10.379999999999999</v>
          </cell>
        </row>
        <row r="250">
          <cell r="B250" t="e">
            <v>#N/A</v>
          </cell>
          <cell r="C250" t="e">
            <v>#N/A</v>
          </cell>
          <cell r="E250" t="e">
            <v>#N/A</v>
          </cell>
          <cell r="F250" t="e">
            <v>#N/A</v>
          </cell>
          <cell r="G250" t="e">
            <v>#N/A</v>
          </cell>
          <cell r="H250" t="e">
            <v>#N/A</v>
          </cell>
          <cell r="I250" t="e">
            <v>#N/A</v>
          </cell>
          <cell r="J250" t="e">
            <v>#N/A</v>
          </cell>
          <cell r="K250" t="e">
            <v>#N/A</v>
          </cell>
          <cell r="L250" t="e">
            <v>#N/A</v>
          </cell>
          <cell r="M250" t="e">
            <v>#N/A</v>
          </cell>
          <cell r="N250" t="e">
            <v>#N/A</v>
          </cell>
          <cell r="O250" t="e">
            <v>#N/A</v>
          </cell>
          <cell r="P250" t="e">
            <v>#N/A</v>
          </cell>
          <cell r="Q250" t="e">
            <v>#N/A</v>
          </cell>
        </row>
        <row r="251">
          <cell r="B251" t="e">
            <v>#N/A</v>
          </cell>
          <cell r="C251" t="e">
            <v>#N/A</v>
          </cell>
          <cell r="E251" t="e">
            <v>#N/A</v>
          </cell>
          <cell r="F251" t="e">
            <v>#N/A</v>
          </cell>
          <cell r="G251" t="e">
            <v>#N/A</v>
          </cell>
          <cell r="H251" t="e">
            <v>#N/A</v>
          </cell>
          <cell r="I251" t="e">
            <v>#N/A</v>
          </cell>
          <cell r="J251" t="e">
            <v>#N/A</v>
          </cell>
          <cell r="K251" t="e">
            <v>#N/A</v>
          </cell>
          <cell r="L251" t="e">
            <v>#N/A</v>
          </cell>
          <cell r="M251" t="e">
            <v>#N/A</v>
          </cell>
          <cell r="N251" t="e">
            <v>#N/A</v>
          </cell>
          <cell r="O251" t="e">
            <v>#N/A</v>
          </cell>
          <cell r="P251" t="e">
            <v>#N/A</v>
          </cell>
          <cell r="Q251" t="e">
            <v>#N/A</v>
          </cell>
        </row>
        <row r="252">
          <cell r="A252">
            <v>511</v>
          </cell>
          <cell r="B252" t="str">
            <v>100HP + Digger Inverter</v>
          </cell>
          <cell r="C252">
            <v>13531.5</v>
          </cell>
          <cell r="E252">
            <v>7.34</v>
          </cell>
          <cell r="F252">
            <v>7.34</v>
          </cell>
          <cell r="G252">
            <v>16.78</v>
          </cell>
          <cell r="H252">
            <v>24.12</v>
          </cell>
          <cell r="I252">
            <v>0.92</v>
          </cell>
          <cell r="J252">
            <v>6.75</v>
          </cell>
          <cell r="K252">
            <v>15.44</v>
          </cell>
          <cell r="L252">
            <v>22.189999999999998</v>
          </cell>
          <cell r="M252">
            <v>14.47</v>
          </cell>
          <cell r="N252">
            <v>11.65</v>
          </cell>
          <cell r="O252">
            <v>26.12</v>
          </cell>
          <cell r="P252">
            <v>28.06</v>
          </cell>
          <cell r="Q252">
            <v>54.18</v>
          </cell>
        </row>
        <row r="253">
          <cell r="A253">
            <v>512</v>
          </cell>
          <cell r="B253" t="str">
            <v>100HP + Peanut Combine 2R</v>
          </cell>
          <cell r="C253">
            <v>27250</v>
          </cell>
          <cell r="E253">
            <v>5.61</v>
          </cell>
          <cell r="F253">
            <v>5.61</v>
          </cell>
          <cell r="G253">
            <v>34.56</v>
          </cell>
          <cell r="H253">
            <v>40.17</v>
          </cell>
          <cell r="I253">
            <v>1.1</v>
          </cell>
          <cell r="J253">
            <v>6.17</v>
          </cell>
          <cell r="K253">
            <v>38.02</v>
          </cell>
          <cell r="L253">
            <v>44.190000000000005</v>
          </cell>
          <cell r="M253">
            <v>17.3</v>
          </cell>
          <cell r="N253">
            <v>12.03</v>
          </cell>
          <cell r="O253">
            <v>29.33</v>
          </cell>
          <cell r="P253">
            <v>53.11</v>
          </cell>
          <cell r="Q253">
            <v>82.44</v>
          </cell>
        </row>
        <row r="254">
          <cell r="A254">
            <v>513</v>
          </cell>
          <cell r="B254" t="str">
            <v>100HP + Peanut Combine 4R</v>
          </cell>
          <cell r="C254">
            <v>80062.5</v>
          </cell>
          <cell r="E254">
            <v>16.48</v>
          </cell>
          <cell r="F254">
            <v>16.48</v>
          </cell>
          <cell r="G254">
            <v>101.54</v>
          </cell>
          <cell r="H254">
            <v>118.02000000000001</v>
          </cell>
          <cell r="I254">
            <v>0.55</v>
          </cell>
          <cell r="J254">
            <v>9.06</v>
          </cell>
          <cell r="K254">
            <v>55.85</v>
          </cell>
          <cell r="L254">
            <v>64.91</v>
          </cell>
          <cell r="M254">
            <v>8.65</v>
          </cell>
          <cell r="N254">
            <v>11.99</v>
          </cell>
          <cell r="O254">
            <v>20.64</v>
          </cell>
          <cell r="P254">
            <v>63.39</v>
          </cell>
          <cell r="Q254">
            <v>84.03</v>
          </cell>
        </row>
        <row r="255">
          <cell r="A255">
            <v>514</v>
          </cell>
          <cell r="B255" t="str">
            <v>100HP + Peanut Planter</v>
          </cell>
          <cell r="C255">
            <v>11150</v>
          </cell>
          <cell r="E255">
            <v>6.98</v>
          </cell>
          <cell r="F255">
            <v>6.98</v>
          </cell>
          <cell r="G255">
            <v>16.53</v>
          </cell>
          <cell r="H255">
            <v>23.51</v>
          </cell>
          <cell r="I255">
            <v>0.21</v>
          </cell>
          <cell r="J255">
            <v>1.47</v>
          </cell>
          <cell r="K255">
            <v>3.47</v>
          </cell>
          <cell r="L255">
            <v>4.94</v>
          </cell>
          <cell r="M255">
            <v>3.3</v>
          </cell>
          <cell r="N255">
            <v>2.59</v>
          </cell>
          <cell r="O255">
            <v>5.89</v>
          </cell>
          <cell r="P255">
            <v>6.35</v>
          </cell>
          <cell r="Q255">
            <v>12.239999999999998</v>
          </cell>
        </row>
        <row r="256">
          <cell r="A256">
            <v>521</v>
          </cell>
          <cell r="B256" t="str">
            <v>100MFWD + Potato Planter 2R</v>
          </cell>
          <cell r="C256">
            <v>21000</v>
          </cell>
          <cell r="E256">
            <v>10.66</v>
          </cell>
          <cell r="F256">
            <v>10.66</v>
          </cell>
          <cell r="G256">
            <v>42.7</v>
          </cell>
          <cell r="H256">
            <v>53.36</v>
          </cell>
          <cell r="I256">
            <v>0.41</v>
          </cell>
          <cell r="J256">
            <v>4.37</v>
          </cell>
          <cell r="K256">
            <v>17.51</v>
          </cell>
          <cell r="L256">
            <v>21.880000000000003</v>
          </cell>
          <cell r="M256">
            <v>6.45</v>
          </cell>
          <cell r="N256">
            <v>6.65</v>
          </cell>
          <cell r="O256">
            <v>13.1</v>
          </cell>
          <cell r="P256">
            <v>23.03</v>
          </cell>
          <cell r="Q256">
            <v>36.13</v>
          </cell>
        </row>
        <row r="257">
          <cell r="A257">
            <v>522</v>
          </cell>
          <cell r="B257" t="str">
            <v>120MFWD + Potato Planter 4R-36</v>
          </cell>
          <cell r="C257">
            <v>43500</v>
          </cell>
          <cell r="E257">
            <v>101.48</v>
          </cell>
          <cell r="F257">
            <v>101.48</v>
          </cell>
          <cell r="G257">
            <v>22.11</v>
          </cell>
          <cell r="H257">
            <v>123.59</v>
          </cell>
          <cell r="I257">
            <v>0.27</v>
          </cell>
          <cell r="J257">
            <v>27.4</v>
          </cell>
          <cell r="K257">
            <v>5.97</v>
          </cell>
          <cell r="L257">
            <v>33.37</v>
          </cell>
          <cell r="M257">
            <v>5.1</v>
          </cell>
          <cell r="N257">
            <v>29.61</v>
          </cell>
          <cell r="O257">
            <v>34.71</v>
          </cell>
          <cell r="P257">
            <v>11.35</v>
          </cell>
          <cell r="Q257">
            <v>46.06</v>
          </cell>
        </row>
        <row r="258">
          <cell r="A258">
            <v>523</v>
          </cell>
          <cell r="B258" t="str">
            <v>140MFWD + Potato Planter 6R-36</v>
          </cell>
          <cell r="C258">
            <v>63000</v>
          </cell>
          <cell r="E258">
            <v>229.57</v>
          </cell>
          <cell r="F258">
            <v>229.57</v>
          </cell>
          <cell r="G258">
            <v>21.35</v>
          </cell>
          <cell r="H258">
            <v>250.92</v>
          </cell>
          <cell r="I258">
            <v>0.18</v>
          </cell>
          <cell r="J258">
            <v>41.32</v>
          </cell>
          <cell r="K258">
            <v>3.84</v>
          </cell>
          <cell r="L258">
            <v>45.16</v>
          </cell>
          <cell r="M258">
            <v>3.96</v>
          </cell>
          <cell r="N258">
            <v>42.97</v>
          </cell>
          <cell r="O258">
            <v>46.93</v>
          </cell>
          <cell r="P258">
            <v>7.83</v>
          </cell>
          <cell r="Q258">
            <v>54.76</v>
          </cell>
        </row>
        <row r="259">
          <cell r="A259">
            <v>524</v>
          </cell>
          <cell r="B259" t="str">
            <v>160MFWD + Potato Windrower 4R</v>
          </cell>
          <cell r="C259">
            <v>64000</v>
          </cell>
          <cell r="E259">
            <v>26.77</v>
          </cell>
          <cell r="F259">
            <v>26.77</v>
          </cell>
          <cell r="G259">
            <v>33.98</v>
          </cell>
          <cell r="H259">
            <v>60.75</v>
          </cell>
          <cell r="I259">
            <v>0.21</v>
          </cell>
          <cell r="J259">
            <v>5.62</v>
          </cell>
          <cell r="K259">
            <v>7.14</v>
          </cell>
          <cell r="L259">
            <v>12.76</v>
          </cell>
          <cell r="M259">
            <v>5.29</v>
          </cell>
          <cell r="N259">
            <v>7.71</v>
          </cell>
          <cell r="O259">
            <v>13</v>
          </cell>
          <cell r="P259">
            <v>12.19</v>
          </cell>
          <cell r="Q259">
            <v>25.189999999999998</v>
          </cell>
        </row>
        <row r="260">
          <cell r="A260">
            <v>525</v>
          </cell>
          <cell r="B260" t="str">
            <v>200MFWD + Potato Harvester 4R</v>
          </cell>
          <cell r="C260">
            <v>119050</v>
          </cell>
          <cell r="E260">
            <v>49.79</v>
          </cell>
          <cell r="F260">
            <v>49.79</v>
          </cell>
          <cell r="G260">
            <v>63.21</v>
          </cell>
          <cell r="H260">
            <v>113</v>
          </cell>
          <cell r="I260">
            <v>0.21</v>
          </cell>
          <cell r="J260">
            <v>10.46</v>
          </cell>
          <cell r="K260">
            <v>13.27</v>
          </cell>
          <cell r="L260">
            <v>23.73</v>
          </cell>
          <cell r="M260">
            <v>6.61</v>
          </cell>
          <cell r="N260">
            <v>13.36</v>
          </cell>
          <cell r="O260">
            <v>19.97</v>
          </cell>
          <cell r="P260">
            <v>20.29</v>
          </cell>
          <cell r="Q260">
            <v>40.26</v>
          </cell>
        </row>
        <row r="261">
          <cell r="A261">
            <v>531</v>
          </cell>
          <cell r="B261" t="str">
            <v>75HP + Potato Planter 2R (Sweet)</v>
          </cell>
          <cell r="C261">
            <v>6658.5</v>
          </cell>
          <cell r="E261">
            <v>2.73</v>
          </cell>
          <cell r="F261">
            <v>2.73</v>
          </cell>
          <cell r="G261">
            <v>11.72</v>
          </cell>
          <cell r="H261">
            <v>14.450000000000001</v>
          </cell>
          <cell r="I261">
            <v>0.39</v>
          </cell>
          <cell r="J261">
            <v>1.06</v>
          </cell>
          <cell r="K261">
            <v>4.57</v>
          </cell>
          <cell r="L261">
            <v>5.630000000000001</v>
          </cell>
          <cell r="M261">
            <v>4.6</v>
          </cell>
          <cell r="N261">
            <v>2.44</v>
          </cell>
          <cell r="O261">
            <v>7.04</v>
          </cell>
          <cell r="P261">
            <v>8.19</v>
          </cell>
          <cell r="Q261">
            <v>15.23</v>
          </cell>
        </row>
        <row r="262">
          <cell r="A262">
            <v>532</v>
          </cell>
          <cell r="B262" t="str">
            <v>75HP + Potato Digger (Sweet)</v>
          </cell>
          <cell r="C262">
            <v>11250</v>
          </cell>
          <cell r="E262">
            <v>2.8</v>
          </cell>
          <cell r="F262">
            <v>2.8</v>
          </cell>
          <cell r="G262">
            <v>15.72</v>
          </cell>
          <cell r="H262">
            <v>18.52</v>
          </cell>
          <cell r="I262">
            <v>0.92</v>
          </cell>
          <cell r="J262">
            <v>2.58</v>
          </cell>
          <cell r="K262">
            <v>14.46</v>
          </cell>
          <cell r="L262">
            <v>17.04</v>
          </cell>
          <cell r="M262">
            <v>10.86</v>
          </cell>
          <cell r="N262">
            <v>5.82</v>
          </cell>
          <cell r="O262">
            <v>16.68</v>
          </cell>
          <cell r="P262">
            <v>23</v>
          </cell>
          <cell r="Q262">
            <v>39.68</v>
          </cell>
        </row>
        <row r="263">
          <cell r="A263">
            <v>599</v>
          </cell>
          <cell r="B263" t="str">
            <v>55HP + Mulch Lifter</v>
          </cell>
          <cell r="C263">
            <v>2169.5</v>
          </cell>
          <cell r="E263">
            <v>2.36</v>
          </cell>
          <cell r="F263">
            <v>2.36</v>
          </cell>
          <cell r="G263">
            <v>1.23</v>
          </cell>
          <cell r="H263">
            <v>3.59</v>
          </cell>
          <cell r="I263">
            <v>0.34</v>
          </cell>
          <cell r="J263">
            <v>0.8</v>
          </cell>
          <cell r="K263">
            <v>0.42</v>
          </cell>
          <cell r="L263">
            <v>1.22</v>
          </cell>
          <cell r="M263">
            <v>2.94</v>
          </cell>
          <cell r="N263">
            <v>1.5</v>
          </cell>
          <cell r="O263">
            <v>4.44</v>
          </cell>
          <cell r="P263">
            <v>2.26</v>
          </cell>
          <cell r="Q263">
            <v>6.7</v>
          </cell>
        </row>
        <row r="264">
          <cell r="A264">
            <v>600</v>
          </cell>
          <cell r="B264" t="str">
            <v>55HP + Plastic Baler (Small)</v>
          </cell>
          <cell r="C264">
            <v>6250</v>
          </cell>
          <cell r="E264">
            <v>0.05</v>
          </cell>
          <cell r="F264">
            <v>0.05</v>
          </cell>
          <cell r="G264">
            <v>5.56</v>
          </cell>
          <cell r="H264">
            <v>5.609999999999999</v>
          </cell>
          <cell r="I264">
            <v>0.83</v>
          </cell>
          <cell r="J264">
            <v>0.04</v>
          </cell>
          <cell r="K264">
            <v>4.61</v>
          </cell>
          <cell r="L264">
            <v>4.65</v>
          </cell>
          <cell r="M264">
            <v>7.18</v>
          </cell>
          <cell r="N264">
            <v>1.75</v>
          </cell>
          <cell r="O264">
            <v>8.93</v>
          </cell>
          <cell r="P264">
            <v>9.11</v>
          </cell>
          <cell r="Q264">
            <v>18.04</v>
          </cell>
        </row>
        <row r="265">
          <cell r="A265">
            <v>601</v>
          </cell>
          <cell r="B265" t="str">
            <v>55HP + Tobacco Baler (Small)</v>
          </cell>
          <cell r="C265">
            <v>6250</v>
          </cell>
          <cell r="E265">
            <v>0.05</v>
          </cell>
          <cell r="F265">
            <v>0.05</v>
          </cell>
          <cell r="G265">
            <v>5.56</v>
          </cell>
          <cell r="H265">
            <v>5.609999999999999</v>
          </cell>
          <cell r="I265">
            <v>0.83</v>
          </cell>
          <cell r="J265">
            <v>0.04</v>
          </cell>
          <cell r="K265">
            <v>4.61</v>
          </cell>
          <cell r="L265">
            <v>4.65</v>
          </cell>
          <cell r="M265">
            <v>7.18</v>
          </cell>
          <cell r="N265">
            <v>1.75</v>
          </cell>
          <cell r="O265">
            <v>8.93</v>
          </cell>
          <cell r="P265">
            <v>9.11</v>
          </cell>
          <cell r="Q265">
            <v>18.04</v>
          </cell>
        </row>
        <row r="266">
          <cell r="A266">
            <v>601.5</v>
          </cell>
          <cell r="B266" t="str">
            <v>75HP + Tobacco Baler (Large)</v>
          </cell>
          <cell r="C266">
            <v>12500</v>
          </cell>
          <cell r="E266">
            <v>0.1</v>
          </cell>
          <cell r="F266">
            <v>0.1</v>
          </cell>
          <cell r="G266">
            <v>11.11</v>
          </cell>
          <cell r="H266">
            <v>11.209999999999999</v>
          </cell>
          <cell r="I266">
            <v>0.83</v>
          </cell>
          <cell r="J266">
            <v>0.08</v>
          </cell>
          <cell r="K266">
            <v>9.22</v>
          </cell>
          <cell r="L266">
            <v>9.3</v>
          </cell>
          <cell r="M266">
            <v>9.79</v>
          </cell>
          <cell r="N266">
            <v>3.02</v>
          </cell>
          <cell r="O266">
            <v>12.81</v>
          </cell>
          <cell r="P266">
            <v>16.92</v>
          </cell>
          <cell r="Q266">
            <v>29.730000000000004</v>
          </cell>
        </row>
        <row r="267">
          <cell r="A267">
            <v>602</v>
          </cell>
          <cell r="B267" t="str">
            <v>35HP + Tobacco Cultivator 1-ROW</v>
          </cell>
          <cell r="C267">
            <v>1050</v>
          </cell>
          <cell r="E267">
            <v>0.68</v>
          </cell>
          <cell r="F267">
            <v>0.68</v>
          </cell>
          <cell r="G267">
            <v>0.88</v>
          </cell>
          <cell r="H267">
            <v>1.56</v>
          </cell>
          <cell r="I267">
            <v>0.71</v>
          </cell>
          <cell r="J267">
            <v>0.48</v>
          </cell>
          <cell r="K267">
            <v>0.62</v>
          </cell>
          <cell r="L267">
            <v>1.1</v>
          </cell>
          <cell r="M267">
            <v>3.91</v>
          </cell>
          <cell r="N267">
            <v>1.6</v>
          </cell>
          <cell r="O267">
            <v>5.51</v>
          </cell>
          <cell r="P267">
            <v>3.56</v>
          </cell>
          <cell r="Q267">
            <v>9.07</v>
          </cell>
        </row>
        <row r="268">
          <cell r="A268">
            <v>602.2</v>
          </cell>
          <cell r="B268" t="str">
            <v>55HP + Rolling Cultivator 2-ROW</v>
          </cell>
          <cell r="C268">
            <v>1600</v>
          </cell>
          <cell r="E268">
            <v>1.03</v>
          </cell>
          <cell r="F268">
            <v>1.03</v>
          </cell>
          <cell r="G268">
            <v>1.35</v>
          </cell>
          <cell r="H268">
            <v>2.38</v>
          </cell>
          <cell r="I268">
            <v>0.36</v>
          </cell>
          <cell r="J268">
            <v>0.37</v>
          </cell>
          <cell r="K268">
            <v>0.49</v>
          </cell>
          <cell r="L268">
            <v>0.86</v>
          </cell>
          <cell r="M268">
            <v>3.11</v>
          </cell>
          <cell r="N268">
            <v>1.12</v>
          </cell>
          <cell r="O268">
            <v>4.23</v>
          </cell>
          <cell r="P268">
            <v>2.44</v>
          </cell>
          <cell r="Q268">
            <v>6.67</v>
          </cell>
        </row>
        <row r="269">
          <cell r="A269">
            <v>602.4</v>
          </cell>
          <cell r="B269" t="str">
            <v>75HP + Rolling Cultivator 4-ROW</v>
          </cell>
          <cell r="C269">
            <v>3150</v>
          </cell>
          <cell r="E269">
            <v>2.03</v>
          </cell>
          <cell r="F269">
            <v>2.03</v>
          </cell>
          <cell r="G269">
            <v>2.65</v>
          </cell>
          <cell r="H269">
            <v>4.68</v>
          </cell>
          <cell r="I269">
            <v>0.18</v>
          </cell>
          <cell r="J269">
            <v>0.37</v>
          </cell>
          <cell r="K269">
            <v>0.48</v>
          </cell>
          <cell r="L269">
            <v>0.85</v>
          </cell>
          <cell r="M269">
            <v>2.12</v>
          </cell>
          <cell r="N269">
            <v>1</v>
          </cell>
          <cell r="O269">
            <v>3.12</v>
          </cell>
          <cell r="P269">
            <v>2.15</v>
          </cell>
          <cell r="Q269">
            <v>5.27</v>
          </cell>
        </row>
        <row r="270">
          <cell r="A270">
            <v>603</v>
          </cell>
          <cell r="B270" t="str">
            <v>75MFWD + Tobacco Harvester 1R</v>
          </cell>
          <cell r="C270">
            <v>13125</v>
          </cell>
          <cell r="E270">
            <v>2.31</v>
          </cell>
          <cell r="F270">
            <v>2.31</v>
          </cell>
          <cell r="G270">
            <v>16.95</v>
          </cell>
          <cell r="H270">
            <v>19.259999999999998</v>
          </cell>
          <cell r="I270">
            <v>2.95</v>
          </cell>
          <cell r="J270">
            <v>6.81</v>
          </cell>
          <cell r="K270">
            <v>50</v>
          </cell>
          <cell r="L270">
            <v>56.81</v>
          </cell>
          <cell r="M270">
            <v>34.81</v>
          </cell>
          <cell r="N270">
            <v>18.73</v>
          </cell>
          <cell r="O270">
            <v>53.54</v>
          </cell>
          <cell r="P270">
            <v>79.21</v>
          </cell>
          <cell r="Q270">
            <v>132.75</v>
          </cell>
        </row>
        <row r="271">
          <cell r="A271">
            <v>603.5</v>
          </cell>
          <cell r="B271" t="str">
            <v>75MFWD + BurleyTobacco Harvester 1R</v>
          </cell>
          <cell r="C271">
            <v>66500</v>
          </cell>
          <cell r="E271">
            <v>11.7</v>
          </cell>
          <cell r="F271">
            <v>11.7</v>
          </cell>
          <cell r="G271">
            <v>85.86</v>
          </cell>
          <cell r="H271">
            <v>97.56</v>
          </cell>
          <cell r="I271">
            <v>2.95</v>
          </cell>
          <cell r="J271">
            <v>34.52</v>
          </cell>
          <cell r="K271">
            <v>253.29</v>
          </cell>
          <cell r="L271">
            <v>287.81</v>
          </cell>
          <cell r="M271">
            <v>34.81</v>
          </cell>
          <cell r="N271">
            <v>46.43</v>
          </cell>
          <cell r="O271">
            <v>81.24</v>
          </cell>
          <cell r="P271">
            <v>282.49</v>
          </cell>
          <cell r="Q271">
            <v>363.73</v>
          </cell>
        </row>
        <row r="272">
          <cell r="A272">
            <v>604</v>
          </cell>
          <cell r="B272" t="str">
            <v>HiBoy + Tobacco Topper 2-ROW</v>
          </cell>
          <cell r="C272">
            <v>3250</v>
          </cell>
          <cell r="E272">
            <v>1.22</v>
          </cell>
          <cell r="F272">
            <v>1.22</v>
          </cell>
          <cell r="G272">
            <v>9.21</v>
          </cell>
          <cell r="H272">
            <v>10.430000000000001</v>
          </cell>
          <cell r="I272">
            <v>0.43</v>
          </cell>
          <cell r="J272">
            <v>0.52</v>
          </cell>
          <cell r="K272">
            <v>3.96</v>
          </cell>
          <cell r="L272">
            <v>4.48</v>
          </cell>
          <cell r="M272">
            <v>6.47</v>
          </cell>
          <cell r="N272">
            <v>2.41</v>
          </cell>
          <cell r="O272">
            <v>8.88</v>
          </cell>
          <cell r="P272">
            <v>8.77</v>
          </cell>
          <cell r="Q272">
            <v>17.65</v>
          </cell>
        </row>
        <row r="273">
          <cell r="A273">
            <v>605</v>
          </cell>
          <cell r="B273" t="str">
            <v>35HP + Tobacco Trailer</v>
          </cell>
          <cell r="C273">
            <v>1000</v>
          </cell>
          <cell r="E273">
            <v>0.35</v>
          </cell>
          <cell r="F273">
            <v>0.35</v>
          </cell>
          <cell r="G273">
            <v>0.61</v>
          </cell>
          <cell r="H273">
            <v>0.96</v>
          </cell>
          <cell r="I273">
            <v>0.34</v>
          </cell>
          <cell r="J273">
            <v>0.12</v>
          </cell>
          <cell r="K273">
            <v>0.21</v>
          </cell>
          <cell r="L273">
            <v>0.32999999999999996</v>
          </cell>
          <cell r="M273">
            <v>1.87</v>
          </cell>
          <cell r="N273">
            <v>0.66</v>
          </cell>
          <cell r="O273">
            <v>2.53</v>
          </cell>
          <cell r="P273">
            <v>1.62</v>
          </cell>
          <cell r="Q273">
            <v>4.15</v>
          </cell>
        </row>
        <row r="274">
          <cell r="A274">
            <v>605.5</v>
          </cell>
          <cell r="B274" t="str">
            <v>55HP + Tobacco Trailer</v>
          </cell>
          <cell r="C274">
            <v>1000</v>
          </cell>
          <cell r="E274">
            <v>0.35</v>
          </cell>
          <cell r="F274">
            <v>0.35</v>
          </cell>
          <cell r="G274">
            <v>0.61</v>
          </cell>
          <cell r="H274">
            <v>0.96</v>
          </cell>
          <cell r="I274">
            <v>0.34</v>
          </cell>
          <cell r="J274">
            <v>0.12</v>
          </cell>
          <cell r="K274">
            <v>0.21</v>
          </cell>
          <cell r="L274">
            <v>0.32999999999999996</v>
          </cell>
          <cell r="M274">
            <v>2.94</v>
          </cell>
          <cell r="N274">
            <v>0.82</v>
          </cell>
          <cell r="O274">
            <v>3.76</v>
          </cell>
          <cell r="P274">
            <v>2.05</v>
          </cell>
          <cell r="Q274">
            <v>5.81</v>
          </cell>
        </row>
        <row r="275">
          <cell r="A275">
            <v>605.7</v>
          </cell>
          <cell r="B275" t="str">
            <v>75HP + Tobacco Trailer</v>
          </cell>
          <cell r="C275">
            <v>1000</v>
          </cell>
          <cell r="E275">
            <v>0.35</v>
          </cell>
          <cell r="F275">
            <v>0.35</v>
          </cell>
          <cell r="G275">
            <v>0.61</v>
          </cell>
          <cell r="H275">
            <v>0.96</v>
          </cell>
          <cell r="I275">
            <v>0.34</v>
          </cell>
          <cell r="J275">
            <v>0.12</v>
          </cell>
          <cell r="K275">
            <v>0.21</v>
          </cell>
          <cell r="L275">
            <v>0.32999999999999996</v>
          </cell>
          <cell r="M275">
            <v>4.01</v>
          </cell>
          <cell r="N275">
            <v>1.32</v>
          </cell>
          <cell r="O275">
            <v>5.33</v>
          </cell>
          <cell r="P275">
            <v>3.36</v>
          </cell>
          <cell r="Q275">
            <v>8.69</v>
          </cell>
        </row>
        <row r="276">
          <cell r="A276">
            <v>606</v>
          </cell>
          <cell r="B276" t="str">
            <v>55HP + Tobacco Transplanter 1R</v>
          </cell>
          <cell r="C276">
            <v>3250</v>
          </cell>
          <cell r="E276">
            <v>3.47</v>
          </cell>
          <cell r="F276">
            <v>3.47</v>
          </cell>
          <cell r="G276">
            <v>2.69</v>
          </cell>
          <cell r="H276">
            <v>6.16</v>
          </cell>
          <cell r="I276">
            <v>3.08</v>
          </cell>
          <cell r="J276">
            <v>10.69</v>
          </cell>
          <cell r="K276">
            <v>8.29</v>
          </cell>
          <cell r="L276">
            <v>18.979999999999997</v>
          </cell>
          <cell r="M276">
            <v>26.64</v>
          </cell>
          <cell r="N276">
            <v>17.03</v>
          </cell>
          <cell r="O276">
            <v>43.67</v>
          </cell>
          <cell r="P276">
            <v>24.98</v>
          </cell>
          <cell r="Q276">
            <v>68.65</v>
          </cell>
        </row>
        <row r="277">
          <cell r="A277">
            <v>607.2</v>
          </cell>
          <cell r="B277" t="str">
            <v>55HP + Tobacco Transplanter 2R</v>
          </cell>
          <cell r="C277">
            <v>5150</v>
          </cell>
          <cell r="E277">
            <v>5.5</v>
          </cell>
          <cell r="F277">
            <v>5.5</v>
          </cell>
          <cell r="G277">
            <v>4.26</v>
          </cell>
          <cell r="H277">
            <v>9.76</v>
          </cell>
          <cell r="I277">
            <v>1.54</v>
          </cell>
          <cell r="J277">
            <v>8.47</v>
          </cell>
          <cell r="K277">
            <v>6.56</v>
          </cell>
          <cell r="L277">
            <v>15.030000000000001</v>
          </cell>
          <cell r="M277">
            <v>18.17</v>
          </cell>
          <cell r="N277">
            <v>13.91</v>
          </cell>
          <cell r="O277">
            <v>32.08</v>
          </cell>
          <cell r="P277">
            <v>20.85</v>
          </cell>
          <cell r="Q277">
            <v>52.93</v>
          </cell>
        </row>
        <row r="278">
          <cell r="A278">
            <v>607.4</v>
          </cell>
          <cell r="B278" t="str">
            <v>75HP + Tobacco Transplanter 4R</v>
          </cell>
          <cell r="C278">
            <v>7850</v>
          </cell>
          <cell r="E278">
            <v>8.38</v>
          </cell>
          <cell r="F278">
            <v>8.38</v>
          </cell>
          <cell r="G278">
            <v>6.49</v>
          </cell>
          <cell r="H278">
            <v>14.870000000000001</v>
          </cell>
          <cell r="I278">
            <v>0.88</v>
          </cell>
          <cell r="J278">
            <v>7.37</v>
          </cell>
          <cell r="K278">
            <v>5.71</v>
          </cell>
          <cell r="L278">
            <v>13.08</v>
          </cell>
          <cell r="M278">
            <v>10.38</v>
          </cell>
          <cell r="N278">
            <v>10.48</v>
          </cell>
          <cell r="O278">
            <v>20.86</v>
          </cell>
          <cell r="P278">
            <v>13.88</v>
          </cell>
          <cell r="Q278">
            <v>34.74</v>
          </cell>
        </row>
        <row r="279">
          <cell r="A279">
            <v>608</v>
          </cell>
          <cell r="B279" t="str">
            <v>75MFWD + Ripper-Bedder 4R</v>
          </cell>
          <cell r="C279">
            <v>5500</v>
          </cell>
          <cell r="E279">
            <v>4.75</v>
          </cell>
          <cell r="F279">
            <v>4.75</v>
          </cell>
          <cell r="G279">
            <v>4.17</v>
          </cell>
          <cell r="H279">
            <v>8.92</v>
          </cell>
          <cell r="I279">
            <v>0.19</v>
          </cell>
          <cell r="J279">
            <v>0.9</v>
          </cell>
          <cell r="K279">
            <v>0.79</v>
          </cell>
          <cell r="L279">
            <v>1.69</v>
          </cell>
          <cell r="M279">
            <v>2.24</v>
          </cell>
          <cell r="N279">
            <v>1.67</v>
          </cell>
          <cell r="O279">
            <v>3.91</v>
          </cell>
          <cell r="P279">
            <v>2.67</v>
          </cell>
          <cell r="Q279">
            <v>6.58</v>
          </cell>
        </row>
        <row r="280">
          <cell r="B280" t="e">
            <v>#N/A</v>
          </cell>
          <cell r="C280" t="e">
            <v>#N/A</v>
          </cell>
          <cell r="E280" t="e">
            <v>#N/A</v>
          </cell>
          <cell r="F280" t="e">
            <v>#N/A</v>
          </cell>
          <cell r="G280" t="e">
            <v>#N/A</v>
          </cell>
          <cell r="H280" t="e">
            <v>#N/A</v>
          </cell>
          <cell r="I280" t="e">
            <v>#N/A</v>
          </cell>
          <cell r="J280" t="e">
            <v>#N/A</v>
          </cell>
          <cell r="K280" t="e">
            <v>#N/A</v>
          </cell>
          <cell r="L280" t="e">
            <v>#N/A</v>
          </cell>
          <cell r="M280" t="e">
            <v>#N/A</v>
          </cell>
          <cell r="N280" t="e">
            <v>#N/A</v>
          </cell>
          <cell r="O280" t="e">
            <v>#N/A</v>
          </cell>
          <cell r="P280" t="e">
            <v>#N/A</v>
          </cell>
          <cell r="Q280" t="e">
            <v>#N/A</v>
          </cell>
        </row>
        <row r="281">
          <cell r="B281" t="e">
            <v>#N/A</v>
          </cell>
          <cell r="C281" t="e">
            <v>#N/A</v>
          </cell>
          <cell r="E281" t="e">
            <v>#N/A</v>
          </cell>
          <cell r="F281" t="e">
            <v>#N/A</v>
          </cell>
          <cell r="G281" t="e">
            <v>#N/A</v>
          </cell>
          <cell r="H281" t="e">
            <v>#N/A</v>
          </cell>
          <cell r="I281" t="e">
            <v>#N/A</v>
          </cell>
          <cell r="J281" t="e">
            <v>#N/A</v>
          </cell>
          <cell r="K281" t="e">
            <v>#N/A</v>
          </cell>
          <cell r="L281" t="e">
            <v>#N/A</v>
          </cell>
          <cell r="M281" t="e">
            <v>#N/A</v>
          </cell>
          <cell r="N281" t="e">
            <v>#N/A</v>
          </cell>
          <cell r="O281" t="e">
            <v>#N/A</v>
          </cell>
          <cell r="P281" t="e">
            <v>#N/A</v>
          </cell>
          <cell r="Q281" t="e">
            <v>#N/A</v>
          </cell>
        </row>
        <row r="287">
          <cell r="B287" t="str">
            <v>Last Piece of Equipment</v>
          </cell>
        </row>
        <row r="289">
          <cell r="A289">
            <v>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X239"/>
  <sheetViews>
    <sheetView tabSelected="1" zoomScale="110" zoomScaleNormal="110" zoomScaleSheetLayoutView="75" workbookViewId="0" topLeftCell="A1">
      <selection activeCell="E10" sqref="E10"/>
    </sheetView>
  </sheetViews>
  <sheetFormatPr defaultColWidth="8.88671875" defaultRowHeight="15"/>
  <cols>
    <col min="1" max="1" width="7.77734375" style="7" customWidth="1"/>
    <col min="2" max="2" width="26.10546875" style="7" customWidth="1"/>
    <col min="3" max="3" width="5.3359375" style="7" customWidth="1"/>
    <col min="4" max="4" width="9.77734375" style="7" customWidth="1"/>
    <col min="5" max="5" width="9.88671875" style="7" customWidth="1"/>
    <col min="6" max="6" width="12.5546875" style="8" customWidth="1"/>
    <col min="7" max="7" width="12.99609375" style="7" customWidth="1"/>
    <col min="8" max="8" width="12.5546875" style="7" customWidth="1"/>
    <col min="9" max="12" width="9.6640625" style="7" customWidth="1"/>
    <col min="13" max="13" width="7.6640625" style="7" customWidth="1"/>
    <col min="14" max="14" width="9.6640625" style="7" customWidth="1"/>
    <col min="15" max="15" width="10.6640625" style="7" customWidth="1"/>
    <col min="16" max="16384" width="9.6640625" style="7" customWidth="1"/>
  </cols>
  <sheetData>
    <row r="1" ht="75.75" customHeight="1"/>
    <row r="2" spans="1:19" ht="19.5" customHeight="1">
      <c r="A2" s="9">
        <v>2011</v>
      </c>
      <c r="B2" s="10"/>
      <c r="C2" s="10"/>
      <c r="D2" s="10"/>
      <c r="E2" s="10"/>
      <c r="F2" s="11"/>
      <c r="G2" s="10"/>
      <c r="H2" s="12" t="s">
        <v>172</v>
      </c>
      <c r="S2" s="13" t="s">
        <v>0</v>
      </c>
    </row>
    <row r="3" spans="1:19" ht="27" customHeight="1">
      <c r="A3" s="232" t="s">
        <v>116</v>
      </c>
      <c r="B3" s="229"/>
      <c r="C3" s="229"/>
      <c r="D3" s="229"/>
      <c r="E3" s="229"/>
      <c r="F3" s="229"/>
      <c r="G3" s="229"/>
      <c r="H3" s="229"/>
      <c r="S3" s="13"/>
    </row>
    <row r="4" spans="2:19" ht="19.5" customHeight="1">
      <c r="B4" s="233" t="s">
        <v>24</v>
      </c>
      <c r="C4" s="229"/>
      <c r="D4" s="229"/>
      <c r="E4" s="229"/>
      <c r="F4" s="229"/>
      <c r="G4" s="229"/>
      <c r="H4" s="15" t="s">
        <v>45</v>
      </c>
      <c r="K4" s="13"/>
      <c r="S4" s="13" t="s">
        <v>0</v>
      </c>
    </row>
    <row r="5" spans="2:8" ht="17.25" customHeight="1" thickBot="1">
      <c r="B5" s="16"/>
      <c r="C5" s="152"/>
      <c r="D5" s="152">
        <f>IF(SUM(E9:E12)&gt;1,SUM(E9:E12),2500)</f>
        <v>2500</v>
      </c>
      <c r="E5" s="14" t="s">
        <v>115</v>
      </c>
      <c r="G5" s="17"/>
      <c r="H5" s="18">
        <v>1</v>
      </c>
    </row>
    <row r="6" spans="1:8" ht="15.75" customHeight="1" thickTop="1">
      <c r="A6" s="19"/>
      <c r="B6" s="19"/>
      <c r="C6" s="19"/>
      <c r="D6" s="19"/>
      <c r="E6" s="20" t="s">
        <v>5</v>
      </c>
      <c r="F6" s="21" t="s">
        <v>1</v>
      </c>
      <c r="G6" s="168" t="s">
        <v>2</v>
      </c>
      <c r="H6" s="169" t="s">
        <v>3</v>
      </c>
    </row>
    <row r="7" spans="1:19" ht="15">
      <c r="A7" s="22" t="s">
        <v>0</v>
      </c>
      <c r="B7" s="23"/>
      <c r="C7" s="23"/>
      <c r="D7" s="24" t="s">
        <v>4</v>
      </c>
      <c r="E7" s="25" t="s">
        <v>7</v>
      </c>
      <c r="F7" s="26" t="s">
        <v>6</v>
      </c>
      <c r="G7" s="170" t="s">
        <v>7</v>
      </c>
      <c r="H7" s="171" t="s">
        <v>8</v>
      </c>
      <c r="K7" s="13"/>
      <c r="S7" s="13" t="s">
        <v>0</v>
      </c>
    </row>
    <row r="8" spans="5:8" ht="15">
      <c r="E8" s="27"/>
      <c r="F8" s="28"/>
      <c r="G8" s="3"/>
      <c r="H8" s="116"/>
    </row>
    <row r="9" spans="1:8" ht="15.75">
      <c r="A9" s="30" t="s">
        <v>9</v>
      </c>
      <c r="E9" s="27"/>
      <c r="F9" s="28"/>
      <c r="G9" s="3"/>
      <c r="H9" s="116"/>
    </row>
    <row r="10" spans="2:19" ht="15.75">
      <c r="B10" s="14" t="s">
        <v>117</v>
      </c>
      <c r="C10" s="234" t="s">
        <v>175</v>
      </c>
      <c r="D10" s="235"/>
      <c r="E10" s="199"/>
      <c r="F10" s="200"/>
      <c r="G10" s="201" t="str">
        <f>IF(F10=0," ",ROUND((E10*F10),2))</f>
        <v> </v>
      </c>
      <c r="H10" s="115" t="str">
        <f>IF($H$5=1," ",IF(E10=0," ",$H$5*G10))</f>
        <v> </v>
      </c>
      <c r="K10" s="13"/>
      <c r="S10" s="13" t="s">
        <v>0</v>
      </c>
    </row>
    <row r="11" spans="2:19" ht="15.75">
      <c r="B11" s="14"/>
      <c r="C11" s="234" t="s">
        <v>175</v>
      </c>
      <c r="D11" s="235"/>
      <c r="E11" s="202"/>
      <c r="F11" s="200"/>
      <c r="G11" s="201" t="str">
        <f>IF(F11=0," ",ROUND((E11*F11),2))</f>
        <v> </v>
      </c>
      <c r="H11" s="115" t="str">
        <f>IF($H$5=1," ",IF(E11=0," ",$H$5*G11))</f>
        <v> </v>
      </c>
      <c r="K11" s="13"/>
      <c r="S11" s="13"/>
    </row>
    <row r="12" spans="2:19" ht="15.75">
      <c r="B12" s="14"/>
      <c r="C12" s="234" t="s">
        <v>175</v>
      </c>
      <c r="D12" s="235"/>
      <c r="E12" s="202"/>
      <c r="F12" s="200"/>
      <c r="G12" s="201" t="str">
        <f>IF(F12=0," ",ROUND((E12*F12),2))</f>
        <v> </v>
      </c>
      <c r="H12" s="115" t="str">
        <f>IF($H$5=1," ",IF(E12=0," ",$H$5*G12))</f>
        <v> </v>
      </c>
      <c r="K12" s="13"/>
      <c r="S12" s="13"/>
    </row>
    <row r="13" spans="3:24" ht="15.75">
      <c r="C13" s="234" t="s">
        <v>175</v>
      </c>
      <c r="D13" s="235"/>
      <c r="E13" s="202"/>
      <c r="F13" s="200"/>
      <c r="G13" s="201" t="str">
        <f>IF(F13=0," ",ROUND((E13*F13),2))</f>
        <v> </v>
      </c>
      <c r="H13" s="115" t="str">
        <f>IF($H$5=1," ",IF(E13=0," ",$H$5*G13))</f>
        <v> </v>
      </c>
      <c r="L13" s="14"/>
      <c r="S13" s="13" t="s">
        <v>0</v>
      </c>
      <c r="X13" s="35" t="s">
        <v>0</v>
      </c>
    </row>
    <row r="14" spans="3:24" ht="15">
      <c r="C14" s="197"/>
      <c r="D14" s="198"/>
      <c r="E14" s="202"/>
      <c r="F14" s="200"/>
      <c r="G14" s="201"/>
      <c r="H14" s="116"/>
      <c r="L14" s="14"/>
      <c r="S14" s="13"/>
      <c r="X14" s="35"/>
    </row>
    <row r="15" spans="2:24" ht="15.75">
      <c r="B15" s="14" t="s">
        <v>10</v>
      </c>
      <c r="C15" s="50"/>
      <c r="D15" s="204" t="s">
        <v>176</v>
      </c>
      <c r="E15" s="203" t="str">
        <f>IF(E13=N(ISNUMBER(E13)),IF(E12=N(ISNUMBER(E12)),IF(E11=N(ISNUMBER(E11)),IF(E10=N(ISNUMBER(E10))," ",(E10)),(E10+E11)),(E10+E11+E12)),(E10+E11+E12+E13))</f>
        <v> </v>
      </c>
      <c r="F15" s="201">
        <f>IF(E10&gt;1,G15/E15,"")</f>
      </c>
      <c r="G15" s="205">
        <f>SUM(G10:G14)</f>
        <v>0</v>
      </c>
      <c r="H15" s="115" t="str">
        <f>IF(G15=0," ",IF($H$5=1," ",$H$5*G15))</f>
        <v> </v>
      </c>
      <c r="K15" s="13"/>
      <c r="L15" s="14"/>
      <c r="S15" s="13" t="s">
        <v>0</v>
      </c>
      <c r="X15" s="35" t="s">
        <v>0</v>
      </c>
    </row>
    <row r="16" spans="4:24" ht="15">
      <c r="D16" s="31" t="s">
        <v>0</v>
      </c>
      <c r="E16" s="27" t="s">
        <v>0</v>
      </c>
      <c r="F16" s="28" t="s">
        <v>0</v>
      </c>
      <c r="G16" s="3" t="s">
        <v>0</v>
      </c>
      <c r="H16" s="116"/>
      <c r="K16" s="13"/>
      <c r="L16" s="14"/>
      <c r="S16" s="13" t="s">
        <v>0</v>
      </c>
      <c r="X16" s="35" t="s">
        <v>0</v>
      </c>
    </row>
    <row r="17" spans="1:24" ht="15.75">
      <c r="A17" s="30" t="s">
        <v>26</v>
      </c>
      <c r="D17" s="31" t="s">
        <v>0</v>
      </c>
      <c r="E17" s="27" t="s">
        <v>0</v>
      </c>
      <c r="F17" s="28" t="s">
        <v>0</v>
      </c>
      <c r="G17" s="3" t="s">
        <v>0</v>
      </c>
      <c r="H17" s="116"/>
      <c r="K17" s="13"/>
      <c r="S17" s="13" t="s">
        <v>0</v>
      </c>
      <c r="X17" s="35" t="s">
        <v>0</v>
      </c>
    </row>
    <row r="18" spans="2:19" ht="15.75">
      <c r="B18" s="36" t="s">
        <v>118</v>
      </c>
      <c r="C18" s="14"/>
      <c r="D18" s="192" t="s">
        <v>119</v>
      </c>
      <c r="E18" s="32">
        <v>6.2</v>
      </c>
      <c r="F18" s="114">
        <v>35</v>
      </c>
      <c r="G18" s="2">
        <f>ROUND((E18*F18),2)</f>
        <v>217</v>
      </c>
      <c r="H18" s="115" t="str">
        <f>IF($H$5=1," ",IF(E18=0," ",$H$5*G18))</f>
        <v> </v>
      </c>
      <c r="S18" s="13" t="s">
        <v>0</v>
      </c>
    </row>
    <row r="19" spans="2:19" ht="15.75">
      <c r="B19" s="36" t="s">
        <v>121</v>
      </c>
      <c r="C19" s="14"/>
      <c r="D19" s="192" t="s">
        <v>122</v>
      </c>
      <c r="E19" s="32">
        <v>2</v>
      </c>
      <c r="F19" s="114">
        <v>12.2</v>
      </c>
      <c r="G19" s="2">
        <f>ROUND((E19*F19),2)</f>
        <v>24.4</v>
      </c>
      <c r="H19" s="115" t="str">
        <f>IF($H$5=1," ",IF(E19=0," ",$H$5*G19))</f>
        <v> </v>
      </c>
      <c r="S19" s="13"/>
    </row>
    <row r="20" spans="2:19" ht="15.75">
      <c r="B20" s="14" t="s">
        <v>128</v>
      </c>
      <c r="C20" s="14"/>
      <c r="D20" s="31" t="s">
        <v>22</v>
      </c>
      <c r="E20" s="32">
        <v>0.56</v>
      </c>
      <c r="F20" s="33">
        <v>42.5</v>
      </c>
      <c r="G20" s="2">
        <f>ROUND((E20*F20),2)</f>
        <v>23.8</v>
      </c>
      <c r="H20" s="115" t="str">
        <f>IF($H$5=1," ",IF(E20=0," ",$H$5*G20))</f>
        <v> </v>
      </c>
      <c r="K20" s="13"/>
      <c r="L20" s="14"/>
      <c r="S20" s="13" t="s">
        <v>0</v>
      </c>
    </row>
    <row r="21" spans="2:19" ht="15.75">
      <c r="B21" s="193" t="s">
        <v>125</v>
      </c>
      <c r="C21" s="14"/>
      <c r="D21" s="31" t="s">
        <v>123</v>
      </c>
      <c r="E21" s="195">
        <v>6.5</v>
      </c>
      <c r="F21" s="33">
        <v>30.85</v>
      </c>
      <c r="G21" s="2">
        <f>IF(C21=N(ISNUMBER(C21)),ROUND((E21*F21),2),ROUND((C21*F21),2))</f>
        <v>200.53</v>
      </c>
      <c r="H21" s="115" t="str">
        <f aca="true" t="shared" si="0" ref="H21:H35">IF($H$5=1," ",IF(E21=0," ",$H$5*G21))</f>
        <v> </v>
      </c>
      <c r="K21" s="13"/>
      <c r="S21" s="13" t="s">
        <v>0</v>
      </c>
    </row>
    <row r="22" spans="2:19" ht="15.75">
      <c r="B22" s="193" t="s">
        <v>124</v>
      </c>
      <c r="C22" s="14"/>
      <c r="D22" s="31" t="s">
        <v>123</v>
      </c>
      <c r="E22" s="195">
        <v>2.5</v>
      </c>
      <c r="F22" s="33">
        <v>27</v>
      </c>
      <c r="G22" s="2">
        <f>IF(C22=N(ISNUMBER(C22)),ROUND((E22*F22),2),ROUND((C22*F22),2))</f>
        <v>67.5</v>
      </c>
      <c r="H22" s="115" t="str">
        <f>IF($H$5=1," ",IF(E22=0," ",$H$5*G22))</f>
        <v> </v>
      </c>
      <c r="K22" s="13"/>
      <c r="S22" s="13" t="s">
        <v>0</v>
      </c>
    </row>
    <row r="23" spans="2:19" ht="15.75">
      <c r="B23" s="14" t="s">
        <v>155</v>
      </c>
      <c r="C23" s="14"/>
      <c r="D23" s="31" t="s">
        <v>11</v>
      </c>
      <c r="E23" s="155">
        <f aca="true" t="shared" si="1" ref="E23:E29">$E$55</f>
        <v>1</v>
      </c>
      <c r="F23" s="156">
        <f>IF(A115="H",G115,0)+IF(A116="H",G116,0)+IF(A117="H",G117,0)+IF(A118="H",G118,0)+IF(A119="H",G119,0)+IF(A120="H",G120,0)+IF(A121="H",G121,0)+IF(A122="H",G122,0)+IF(A123="H",G123,0)+IF(A124="H",G124,0)+IF(A125="H",G125,0)+IF(A126="H",G126,0)+IF(A127="H",G127,0)+IF(A128="H",G128,0)</f>
        <v>35.12</v>
      </c>
      <c r="G23" s="2">
        <f aca="true" t="shared" si="2" ref="G23:G33">ROUND((E23*F23),2)</f>
        <v>35.12</v>
      </c>
      <c r="H23" s="115" t="str">
        <f>IF($H$5=1," ",IF(E23=0," ",$H$5*G23))</f>
        <v> </v>
      </c>
      <c r="K23" s="13"/>
      <c r="L23" s="14"/>
      <c r="S23" s="13" t="s">
        <v>0</v>
      </c>
    </row>
    <row r="24" spans="2:19" ht="15.75">
      <c r="B24" s="14" t="s">
        <v>156</v>
      </c>
      <c r="C24" s="14"/>
      <c r="D24" s="31" t="s">
        <v>11</v>
      </c>
      <c r="E24" s="155">
        <f t="shared" si="1"/>
        <v>1</v>
      </c>
      <c r="F24" s="156">
        <f>IF(A115="i",G115,0)+IF(A116="i",G116,0)+IF(A117="i",G117,0)+IF(A118="i",G118,0)+IF(A119="i",G119,0)+IF(A120="i",G120,0)+IF(A121="i",G121,0)+IF(A122="i",G122,0)+IF(A123="i",G123,0)+IF(A124="i",G124,0)+IF(A125="i",G125,0)+IF(A126="i",G126,0)+IF(A127="i",G127,0)+IF(A128="i",G128,0)</f>
        <v>44.529999999999994</v>
      </c>
      <c r="G24" s="2">
        <f t="shared" si="2"/>
        <v>44.53</v>
      </c>
      <c r="H24" s="115" t="str">
        <f>IF($H$5=1," ",IF(E24=0," ",$H$5*G24))</f>
        <v> </v>
      </c>
      <c r="K24" s="13"/>
      <c r="L24" s="14"/>
      <c r="S24" s="13"/>
    </row>
    <row r="25" spans="2:19" ht="15.75">
      <c r="B25" s="14" t="s">
        <v>157</v>
      </c>
      <c r="C25" s="14"/>
      <c r="D25" s="31" t="s">
        <v>11</v>
      </c>
      <c r="E25" s="155">
        <f t="shared" si="1"/>
        <v>1</v>
      </c>
      <c r="F25" s="156">
        <f>IF(A115="F",G115,0)+IF(A116="F",G116,0)+IF(A117="F",G117,0)+IF(A118="F",G118,0)+IF(A119="F",G119,0)+IF(A120="F",G120,0)+IF(A121="F",G121,0)+IF(A122="F",G122,0)+IF(A123="F",G123,0)+IF(A124="F",G124,0)+IF(A125="F",G125,0)+IF(A126="F",G126,0)+IF(A127="F",G127,0)+IF(A128="F",G128,0)</f>
        <v>95.44</v>
      </c>
      <c r="G25" s="2">
        <f t="shared" si="2"/>
        <v>95.44</v>
      </c>
      <c r="H25" s="115" t="str">
        <f>IF($H$5=1," ",IF(E25=0," ",$H$5*G25))</f>
        <v> </v>
      </c>
      <c r="K25" s="13"/>
      <c r="L25" s="14"/>
      <c r="S25" s="13"/>
    </row>
    <row r="26" spans="2:19" ht="15.75">
      <c r="B26" s="14" t="s">
        <v>154</v>
      </c>
      <c r="C26" s="14"/>
      <c r="D26" s="31" t="s">
        <v>11</v>
      </c>
      <c r="E26" s="155">
        <f t="shared" si="1"/>
        <v>1</v>
      </c>
      <c r="F26" s="156">
        <f>IF(A115="X",G115,0)+IF(A116="X",G116,0)+IF(A117="X",G117,0)+IF(A118="X",G118,0)+IF(A119="X",G119,0)+IF(A120="X",G120,0)+IF(A121="X",G121,0)+IF(A122="X",G122,0)+IF(A123="X",G123,0)+IF(A124="X",G124,0+IF(A125="X",G125,0))+IF(A126="X",G126,0)+IF(A127="X",G127,0)+IF(A128="X",G128,0)</f>
        <v>225.5</v>
      </c>
      <c r="G26" s="2">
        <f t="shared" si="2"/>
        <v>225.5</v>
      </c>
      <c r="H26" s="115" t="str">
        <f>IF($H$5=1," ",IF(E26=0," ",$H$5*G26))</f>
        <v> </v>
      </c>
      <c r="K26" s="13"/>
      <c r="L26" s="14"/>
      <c r="S26" s="13"/>
    </row>
    <row r="27" spans="2:19" ht="15.75">
      <c r="B27" s="14" t="s">
        <v>158</v>
      </c>
      <c r="C27" s="14"/>
      <c r="D27" s="31" t="s">
        <v>11</v>
      </c>
      <c r="E27" s="155">
        <f t="shared" si="1"/>
        <v>1</v>
      </c>
      <c r="F27" s="156">
        <f>IF(A115="G",G115,0)+IF(A116="G",G116,0)+IF(A117="G",G117,0)+IF(A118="G",G118,0)+IF(A119="G",G119,0)+IF(A120="G",G120,0)+IF(A121="G",G121,0)+IF(A122="G",G122,0)+IF(A123="G",G123,0)+IF(A124="G",G124,0)+IF(A125="G",G125,0)+IF(A126="G",G126,0)+IF(A127="G",G127,0)+IF(A128="G",G128,0)</f>
        <v>74.00999999999999</v>
      </c>
      <c r="G27" s="2">
        <f t="shared" si="2"/>
        <v>74.01</v>
      </c>
      <c r="H27" s="115" t="str">
        <f t="shared" si="0"/>
        <v> </v>
      </c>
      <c r="K27" s="13"/>
      <c r="L27" s="14"/>
      <c r="S27" s="13"/>
    </row>
    <row r="28" spans="2:19" ht="15.75">
      <c r="B28" s="14" t="s">
        <v>159</v>
      </c>
      <c r="C28" s="14"/>
      <c r="D28" s="31" t="s">
        <v>11</v>
      </c>
      <c r="E28" s="155">
        <f t="shared" si="1"/>
        <v>1</v>
      </c>
      <c r="F28" s="33">
        <v>124.59</v>
      </c>
      <c r="G28" s="2">
        <f t="shared" si="2"/>
        <v>124.59</v>
      </c>
      <c r="H28" s="115" t="str">
        <f>IF($H$5=1," ",IF(E28=0," ",$H$5*G28))</f>
        <v> </v>
      </c>
      <c r="K28" s="13"/>
      <c r="L28" s="14"/>
      <c r="S28" s="13"/>
    </row>
    <row r="29" spans="2:19" ht="15.75">
      <c r="B29" s="14" t="s">
        <v>153</v>
      </c>
      <c r="C29" s="14"/>
      <c r="D29" s="31" t="s">
        <v>11</v>
      </c>
      <c r="E29" s="155">
        <f t="shared" si="1"/>
        <v>1</v>
      </c>
      <c r="F29" s="33">
        <v>0</v>
      </c>
      <c r="G29" s="2">
        <f t="shared" si="2"/>
        <v>0</v>
      </c>
      <c r="H29" s="115" t="str">
        <f>IF($H$5=1," ",IF(E29=0," ",$H$5*G29))</f>
        <v> </v>
      </c>
      <c r="K29" s="13"/>
      <c r="L29" s="14"/>
      <c r="S29" s="13"/>
    </row>
    <row r="30" spans="2:19" ht="15.75">
      <c r="B30" s="14" t="s">
        <v>147</v>
      </c>
      <c r="C30" s="14"/>
      <c r="D30" s="31" t="s">
        <v>51</v>
      </c>
      <c r="E30" s="155">
        <f>F87/F97</f>
        <v>56.33333333333333</v>
      </c>
      <c r="F30" s="164">
        <v>2.85</v>
      </c>
      <c r="G30" s="2">
        <f t="shared" si="2"/>
        <v>160.55</v>
      </c>
      <c r="H30" s="115" t="str">
        <f t="shared" si="0"/>
        <v> </v>
      </c>
      <c r="K30" s="13"/>
      <c r="L30" s="14"/>
      <c r="S30" s="13"/>
    </row>
    <row r="31" spans="2:19" ht="15.75">
      <c r="B31" s="14" t="s">
        <v>148</v>
      </c>
      <c r="C31" s="14"/>
      <c r="D31" s="31" t="s">
        <v>11</v>
      </c>
      <c r="E31" s="155">
        <f>$E$55</f>
        <v>1</v>
      </c>
      <c r="F31" s="154">
        <f>G87</f>
        <v>67.94</v>
      </c>
      <c r="G31" s="2">
        <f t="shared" si="2"/>
        <v>67.94</v>
      </c>
      <c r="H31" s="115" t="str">
        <f t="shared" si="0"/>
        <v> </v>
      </c>
      <c r="K31" s="13"/>
      <c r="L31" s="14"/>
      <c r="S31" s="13"/>
    </row>
    <row r="32" spans="2:19" ht="15.75">
      <c r="B32" s="14" t="s">
        <v>149</v>
      </c>
      <c r="C32" s="14"/>
      <c r="D32" s="31" t="s">
        <v>12</v>
      </c>
      <c r="E32" s="155">
        <f>D87</f>
        <v>15.89</v>
      </c>
      <c r="F32" s="33">
        <v>14.5</v>
      </c>
      <c r="G32" s="2">
        <f t="shared" si="2"/>
        <v>230.41</v>
      </c>
      <c r="H32" s="115" t="str">
        <f t="shared" si="0"/>
        <v> </v>
      </c>
      <c r="K32" s="13"/>
      <c r="L32" s="14"/>
      <c r="S32" s="13"/>
    </row>
    <row r="33" spans="2:19" ht="15.75">
      <c r="B33" s="14" t="s">
        <v>171</v>
      </c>
      <c r="C33" s="14"/>
      <c r="D33" s="31" t="s">
        <v>12</v>
      </c>
      <c r="E33" s="195">
        <v>35</v>
      </c>
      <c r="F33" s="33">
        <v>12.13</v>
      </c>
      <c r="G33" s="2">
        <f t="shared" si="2"/>
        <v>424.55</v>
      </c>
      <c r="H33" s="115"/>
      <c r="K33" s="13"/>
      <c r="L33" s="14"/>
      <c r="S33" s="13"/>
    </row>
    <row r="34" spans="2:19" ht="15.75">
      <c r="B34" s="14"/>
      <c r="C34" s="14"/>
      <c r="D34" s="31"/>
      <c r="E34" s="32"/>
      <c r="F34" s="34"/>
      <c r="G34" s="2"/>
      <c r="H34" s="115" t="str">
        <f t="shared" si="0"/>
        <v> </v>
      </c>
      <c r="K34" s="13"/>
      <c r="L34" s="14"/>
      <c r="S34" s="13"/>
    </row>
    <row r="35" spans="2:19" ht="15.75">
      <c r="B35" s="14" t="s">
        <v>27</v>
      </c>
      <c r="C35" s="185">
        <v>6</v>
      </c>
      <c r="D35" s="31" t="s">
        <v>62</v>
      </c>
      <c r="E35" s="2">
        <f>SUM(G17:G34)*$C$35/12</f>
        <v>1007.935</v>
      </c>
      <c r="F35" s="127">
        <v>0.065</v>
      </c>
      <c r="G35" s="2">
        <f>ROUND((E35*F35),2)</f>
        <v>65.52</v>
      </c>
      <c r="H35" s="115" t="str">
        <f t="shared" si="0"/>
        <v> </v>
      </c>
      <c r="K35" s="13"/>
      <c r="L35" s="14"/>
      <c r="S35" s="13"/>
    </row>
    <row r="36" spans="5:8" ht="16.5" thickBot="1">
      <c r="E36" s="3"/>
      <c r="F36" s="28"/>
      <c r="G36" s="117"/>
      <c r="H36" s="117"/>
    </row>
    <row r="37" spans="1:24" ht="16.5" thickTop="1">
      <c r="A37" s="38"/>
      <c r="B37" s="39" t="s">
        <v>28</v>
      </c>
      <c r="C37" s="39"/>
      <c r="D37" s="39"/>
      <c r="E37" s="118">
        <f>G37/D5</f>
        <v>0.832556</v>
      </c>
      <c r="F37" s="40" t="s">
        <v>126</v>
      </c>
      <c r="G37" s="118">
        <f>SUM(G17:G35)</f>
        <v>2081.39</v>
      </c>
      <c r="H37" s="115" t="str">
        <f>IF(G37=0," ",IF($H$5=1," ",$H$5*G37))</f>
        <v> </v>
      </c>
      <c r="K37" s="13"/>
      <c r="S37" s="13" t="s">
        <v>0</v>
      </c>
      <c r="X37" s="35" t="s">
        <v>0</v>
      </c>
    </row>
    <row r="38" spans="5:19" ht="15" customHeight="1">
      <c r="E38" s="27"/>
      <c r="F38" s="28"/>
      <c r="G38" s="3"/>
      <c r="H38" s="116"/>
      <c r="K38" s="13"/>
      <c r="S38" s="13" t="s">
        <v>0</v>
      </c>
    </row>
    <row r="39" spans="1:19" ht="15" customHeight="1">
      <c r="A39" s="30" t="s">
        <v>38</v>
      </c>
      <c r="E39" s="27"/>
      <c r="F39" s="28"/>
      <c r="G39" s="3"/>
      <c r="H39" s="116"/>
      <c r="K39" s="13"/>
      <c r="S39" s="13"/>
    </row>
    <row r="40" spans="2:19" ht="15" customHeight="1">
      <c r="B40" s="14" t="s">
        <v>147</v>
      </c>
      <c r="C40" s="14"/>
      <c r="D40" s="31" t="s">
        <v>51</v>
      </c>
      <c r="E40" s="155">
        <f>F95/F97</f>
        <v>18.99298245614035</v>
      </c>
      <c r="F40" s="163">
        <v>2.85</v>
      </c>
      <c r="G40" s="2">
        <f aca="true" t="shared" si="3" ref="G40:G46">ROUND((E40*F40),2)</f>
        <v>54.13</v>
      </c>
      <c r="H40" s="115" t="str">
        <f aca="true" t="shared" si="4" ref="H40:H46">IF($H$5=1," ",IF(E40=0," ",$H$5*G40))</f>
        <v> </v>
      </c>
      <c r="K40" s="13"/>
      <c r="S40" s="13"/>
    </row>
    <row r="41" spans="2:19" ht="15" customHeight="1">
      <c r="B41" s="14" t="s">
        <v>148</v>
      </c>
      <c r="C41" s="14"/>
      <c r="D41" s="31" t="s">
        <v>11</v>
      </c>
      <c r="E41" s="155">
        <f>$E$55</f>
        <v>1</v>
      </c>
      <c r="F41" s="153">
        <f>G95</f>
        <v>31.37</v>
      </c>
      <c r="G41" s="2">
        <f t="shared" si="3"/>
        <v>31.37</v>
      </c>
      <c r="H41" s="115" t="str">
        <f t="shared" si="4"/>
        <v> </v>
      </c>
      <c r="K41" s="13"/>
      <c r="S41" s="13"/>
    </row>
    <row r="42" spans="2:19" ht="15" customHeight="1">
      <c r="B42" s="14" t="s">
        <v>149</v>
      </c>
      <c r="C42" s="14"/>
      <c r="D42" s="31" t="s">
        <v>12</v>
      </c>
      <c r="E42" s="155">
        <f>D95</f>
        <v>9.98</v>
      </c>
      <c r="F42" s="33">
        <v>14.5</v>
      </c>
      <c r="G42" s="2">
        <f t="shared" si="3"/>
        <v>144.71</v>
      </c>
      <c r="H42" s="115"/>
      <c r="K42" s="13"/>
      <c r="S42" s="13"/>
    </row>
    <row r="43" spans="2:19" ht="15.75">
      <c r="B43" s="14" t="s">
        <v>150</v>
      </c>
      <c r="C43" s="14"/>
      <c r="D43" s="31" t="s">
        <v>12</v>
      </c>
      <c r="E43" s="3">
        <v>60</v>
      </c>
      <c r="F43" s="1">
        <v>12.13</v>
      </c>
      <c r="G43" s="2">
        <f t="shared" si="3"/>
        <v>727.8</v>
      </c>
      <c r="H43" s="115" t="str">
        <f t="shared" si="4"/>
        <v> </v>
      </c>
      <c r="K43" s="13"/>
      <c r="S43" s="13" t="s">
        <v>0</v>
      </c>
    </row>
    <row r="44" spans="2:19" ht="15.75">
      <c r="B44" s="14" t="s">
        <v>152</v>
      </c>
      <c r="C44" s="185">
        <v>8</v>
      </c>
      <c r="D44" s="31" t="s">
        <v>174</v>
      </c>
      <c r="E44" s="3">
        <f>$D$5/C44</f>
        <v>312.5</v>
      </c>
      <c r="F44" s="1">
        <v>1.76</v>
      </c>
      <c r="G44" s="2">
        <f t="shared" si="3"/>
        <v>550</v>
      </c>
      <c r="H44" s="115" t="str">
        <f t="shared" si="4"/>
        <v> </v>
      </c>
      <c r="K44" s="13"/>
      <c r="S44" s="13" t="s">
        <v>0</v>
      </c>
    </row>
    <row r="45" spans="2:19" ht="15.75">
      <c r="B45" s="14" t="s">
        <v>151</v>
      </c>
      <c r="C45" s="14"/>
      <c r="D45" s="31" t="s">
        <v>11</v>
      </c>
      <c r="E45" s="3">
        <v>1</v>
      </c>
      <c r="F45" s="1">
        <v>108.68</v>
      </c>
      <c r="G45" s="2">
        <f t="shared" si="3"/>
        <v>108.68</v>
      </c>
      <c r="H45" s="115" t="str">
        <f t="shared" si="4"/>
        <v> </v>
      </c>
      <c r="K45" s="13"/>
      <c r="S45" s="13" t="s">
        <v>0</v>
      </c>
    </row>
    <row r="46" spans="2:19" ht="15.75">
      <c r="B46" s="14" t="s">
        <v>146</v>
      </c>
      <c r="C46" s="14"/>
      <c r="D46" s="31" t="s">
        <v>11</v>
      </c>
      <c r="E46" s="3">
        <v>1</v>
      </c>
      <c r="F46" s="1">
        <v>10.07</v>
      </c>
      <c r="G46" s="2">
        <f t="shared" si="3"/>
        <v>10.07</v>
      </c>
      <c r="H46" s="115" t="str">
        <f t="shared" si="4"/>
        <v> </v>
      </c>
      <c r="K46" s="13"/>
      <c r="S46" s="13" t="s">
        <v>0</v>
      </c>
    </row>
    <row r="47" spans="5:24" ht="16.5" thickBot="1">
      <c r="E47" s="3"/>
      <c r="F47" s="28"/>
      <c r="G47" s="117"/>
      <c r="H47" s="117"/>
      <c r="K47" s="13"/>
      <c r="S47" s="13" t="s">
        <v>0</v>
      </c>
      <c r="X47" s="35" t="s">
        <v>0</v>
      </c>
    </row>
    <row r="48" spans="1:24" ht="16.5" thickTop="1">
      <c r="A48" s="38"/>
      <c r="B48" s="39" t="s">
        <v>29</v>
      </c>
      <c r="C48" s="23"/>
      <c r="D48" s="23"/>
      <c r="E48" s="118">
        <f>G48/D5</f>
        <v>0.650704</v>
      </c>
      <c r="F48" s="40" t="s">
        <v>126</v>
      </c>
      <c r="G48" s="118">
        <f>SUM(G39:G47)</f>
        <v>1626.76</v>
      </c>
      <c r="H48" s="115" t="str">
        <f>IF(G48=0," ",IF($H$5=1," ",$H$5*G48))</f>
        <v> </v>
      </c>
      <c r="K48" s="13"/>
      <c r="S48" s="13" t="s">
        <v>0</v>
      </c>
      <c r="X48" s="35" t="s">
        <v>0</v>
      </c>
    </row>
    <row r="49" spans="1:24" ht="15.75">
      <c r="A49" s="41"/>
      <c r="B49" s="42"/>
      <c r="C49" s="165" t="s">
        <v>53</v>
      </c>
      <c r="D49" s="42"/>
      <c r="E49" s="230" t="s">
        <v>52</v>
      </c>
      <c r="F49" s="231"/>
      <c r="G49" s="119"/>
      <c r="H49" s="120"/>
      <c r="K49" s="13"/>
      <c r="S49" s="13"/>
      <c r="X49" s="35"/>
    </row>
    <row r="50" spans="1:24" ht="15.75">
      <c r="A50" s="44" t="s">
        <v>54</v>
      </c>
      <c r="B50" s="44"/>
      <c r="C50" s="194" t="e">
        <f>G50/$F$10</f>
        <v>#DIV/0!</v>
      </c>
      <c r="D50" s="177" t="s">
        <v>120</v>
      </c>
      <c r="E50" s="119">
        <f>G50/D5</f>
        <v>1.4832599999999998</v>
      </c>
      <c r="F50" s="167" t="s">
        <v>126</v>
      </c>
      <c r="G50" s="119">
        <f>G37+G48</f>
        <v>3708.1499999999996</v>
      </c>
      <c r="H50" s="115" t="str">
        <f>IF(G50=0," ",IF($H$5=1," ",$H$5*G50))</f>
        <v> </v>
      </c>
      <c r="K50" s="13"/>
      <c r="S50" s="13"/>
      <c r="X50" s="35"/>
    </row>
    <row r="51" spans="1:24" ht="15.75">
      <c r="A51" s="44"/>
      <c r="B51" s="44"/>
      <c r="C51" s="166"/>
      <c r="D51" s="31"/>
      <c r="E51" s="119"/>
      <c r="F51" s="167"/>
      <c r="G51" s="119"/>
      <c r="H51" s="175"/>
      <c r="K51" s="13"/>
      <c r="S51" s="13"/>
      <c r="X51" s="35"/>
    </row>
    <row r="52" spans="1:24" ht="15.75">
      <c r="A52" s="44" t="s">
        <v>56</v>
      </c>
      <c r="B52" s="44"/>
      <c r="C52" s="166"/>
      <c r="D52" s="31"/>
      <c r="E52" s="119"/>
      <c r="F52" s="167"/>
      <c r="G52" s="119">
        <f>IF(G14&gt;1,G14-G49,0)</f>
        <v>0</v>
      </c>
      <c r="H52" s="115" t="str">
        <f>IF(G52=0," ",IF($H$5=1," ",$H$5*G52))</f>
        <v> </v>
      </c>
      <c r="K52" s="13"/>
      <c r="S52" s="13"/>
      <c r="X52" s="35"/>
    </row>
    <row r="53" spans="7:8" ht="15">
      <c r="G53" s="121"/>
      <c r="H53" s="121"/>
    </row>
    <row r="54" spans="1:24" ht="19.5" customHeight="1">
      <c r="A54" s="30" t="s">
        <v>57</v>
      </c>
      <c r="D54" s="31"/>
      <c r="E54" s="27"/>
      <c r="F54" s="28"/>
      <c r="G54" s="3" t="s">
        <v>0</v>
      </c>
      <c r="H54" s="116"/>
      <c r="K54" s="13"/>
      <c r="L54" s="14"/>
      <c r="S54" s="13" t="s">
        <v>0</v>
      </c>
      <c r="X54" s="35" t="s">
        <v>0</v>
      </c>
    </row>
    <row r="55" spans="2:8" ht="15.75">
      <c r="B55" s="14" t="s">
        <v>55</v>
      </c>
      <c r="C55" s="14"/>
      <c r="D55" s="31" t="s">
        <v>11</v>
      </c>
      <c r="E55" s="37">
        <v>1</v>
      </c>
      <c r="F55" s="153">
        <f>H87+H95</f>
        <v>771.88525</v>
      </c>
      <c r="G55" s="2">
        <f>ROUND((E55*F55),2)</f>
        <v>771.89</v>
      </c>
      <c r="H55" s="115" t="str">
        <f>IF($H$5=1," ",IF(E55=0," ",$H$5*G55))</f>
        <v> </v>
      </c>
    </row>
    <row r="56" spans="1:19" ht="16.5" customHeight="1">
      <c r="A56" s="30" t="s">
        <v>58</v>
      </c>
      <c r="E56" s="27"/>
      <c r="F56" s="28"/>
      <c r="G56" s="3"/>
      <c r="H56" s="116"/>
      <c r="K56" s="13"/>
      <c r="L56" s="14"/>
      <c r="S56" s="13" t="s">
        <v>0</v>
      </c>
    </row>
    <row r="57" spans="2:24" ht="18.75" customHeight="1">
      <c r="B57" s="14" t="s">
        <v>40</v>
      </c>
      <c r="C57" s="14"/>
      <c r="D57" s="31" t="s">
        <v>13</v>
      </c>
      <c r="E57" s="2">
        <f>(G50)</f>
        <v>3708.1499999999996</v>
      </c>
      <c r="F57" s="127">
        <v>0.08</v>
      </c>
      <c r="G57" s="2">
        <f>ROUND((E57*F57),2)</f>
        <v>296.65</v>
      </c>
      <c r="H57" s="115" t="str">
        <f>IF($H$5=1," ",IF(E57=0," ",$H$5*G57))</f>
        <v> </v>
      </c>
      <c r="K57" s="13"/>
      <c r="L57" s="14"/>
      <c r="S57" s="13" t="s">
        <v>0</v>
      </c>
      <c r="X57" s="35" t="s">
        <v>0</v>
      </c>
    </row>
    <row r="58" spans="4:19" ht="16.5" thickBot="1">
      <c r="D58" s="31" t="s">
        <v>0</v>
      </c>
      <c r="E58" s="3" t="s">
        <v>0</v>
      </c>
      <c r="F58" s="28"/>
      <c r="G58" s="122"/>
      <c r="H58" s="123"/>
      <c r="K58" s="13"/>
      <c r="S58" s="13" t="s">
        <v>0</v>
      </c>
    </row>
    <row r="59" spans="1:19" ht="16.5" thickTop="1">
      <c r="A59" s="176" t="s">
        <v>59</v>
      </c>
      <c r="E59" s="3"/>
      <c r="F59" s="28"/>
      <c r="G59" s="124">
        <f>SUM(G55:G57)</f>
        <v>1068.54</v>
      </c>
      <c r="H59" s="115" t="str">
        <f>IF(G59=0," ",IF($H$5=1," ",$H$5*G59))</f>
        <v> </v>
      </c>
      <c r="K59" s="13"/>
      <c r="S59" s="13" t="s">
        <v>0</v>
      </c>
    </row>
    <row r="60" spans="5:24" ht="15">
      <c r="E60" s="3"/>
      <c r="F60" s="28"/>
      <c r="G60" s="3"/>
      <c r="H60" s="116"/>
      <c r="K60" s="13"/>
      <c r="S60" s="13" t="s">
        <v>0</v>
      </c>
      <c r="X60" s="35" t="s">
        <v>0</v>
      </c>
    </row>
    <row r="61" spans="1:24" ht="16.5" thickBot="1">
      <c r="A61" s="44" t="s">
        <v>114</v>
      </c>
      <c r="B61" s="45"/>
      <c r="C61" s="45"/>
      <c r="D61" s="45"/>
      <c r="E61" s="119">
        <f>G61/D5</f>
        <v>1.9106759999999998</v>
      </c>
      <c r="F61" s="43" t="s">
        <v>126</v>
      </c>
      <c r="G61" s="125">
        <f>G50+G59</f>
        <v>4776.69</v>
      </c>
      <c r="H61" s="115" t="str">
        <f>IF(G61=0," ",IF($H$5=1," ",$H$5*G61))</f>
        <v> </v>
      </c>
      <c r="K61" s="13"/>
      <c r="S61" s="13" t="s">
        <v>0</v>
      </c>
      <c r="X61" s="35" t="s">
        <v>0</v>
      </c>
    </row>
    <row r="62" spans="5:19" ht="16.5" thickBot="1" thickTop="1">
      <c r="E62" s="27"/>
      <c r="F62" s="28"/>
      <c r="G62" s="2"/>
      <c r="H62" s="116"/>
      <c r="K62" s="13"/>
      <c r="S62" s="13" t="s">
        <v>0</v>
      </c>
    </row>
    <row r="63" spans="1:24" ht="18.75" customHeight="1" thickBot="1" thickTop="1">
      <c r="A63" s="46" t="s">
        <v>60</v>
      </c>
      <c r="B63" s="46"/>
      <c r="C63" s="46"/>
      <c r="D63" s="46"/>
      <c r="E63" s="47"/>
      <c r="F63" s="48"/>
      <c r="G63" s="206">
        <f>IF(G15&gt;1,G15-G61,0)</f>
        <v>0</v>
      </c>
      <c r="H63" s="126" t="str">
        <f>IF(G63=0," ",IF($H$5=1," ",$H$5*G63))</f>
        <v> </v>
      </c>
      <c r="K63" s="13"/>
      <c r="S63" s="13" t="s">
        <v>0</v>
      </c>
      <c r="X63" s="35" t="s">
        <v>0</v>
      </c>
    </row>
    <row r="64" spans="1:24" s="50" customFormat="1" ht="15.75" thickTop="1">
      <c r="A64" s="49" t="s">
        <v>127</v>
      </c>
      <c r="F64" s="51"/>
      <c r="K64" s="52"/>
      <c r="S64" s="52" t="s">
        <v>0</v>
      </c>
      <c r="X64" s="53" t="s">
        <v>0</v>
      </c>
    </row>
    <row r="65" ht="15">
      <c r="A65" s="49"/>
    </row>
    <row r="66" ht="15"/>
    <row r="67" ht="15"/>
    <row r="68" spans="11:24" ht="15.75" thickBot="1">
      <c r="K68" s="13"/>
      <c r="L68" s="14"/>
      <c r="S68" s="13" t="s">
        <v>0</v>
      </c>
      <c r="X68" s="35" t="s">
        <v>0</v>
      </c>
    </row>
    <row r="69" spans="1:24" ht="20.25">
      <c r="A69" s="159" t="str">
        <f>A3</f>
        <v>Flue-cured Tobacco - Contract, Irrigated</v>
      </c>
      <c r="B69" s="54"/>
      <c r="C69" s="54"/>
      <c r="D69" s="54"/>
      <c r="E69" s="54"/>
      <c r="F69" s="55"/>
      <c r="G69" s="54"/>
      <c r="H69" s="56"/>
      <c r="K69" s="13"/>
      <c r="S69" s="13" t="s">
        <v>0</v>
      </c>
      <c r="X69" s="35" t="s">
        <v>0</v>
      </c>
    </row>
    <row r="70" spans="1:24" ht="16.5" thickBot="1">
      <c r="A70" s="57"/>
      <c r="B70" s="58" t="s">
        <v>37</v>
      </c>
      <c r="C70" s="58"/>
      <c r="D70" s="59"/>
      <c r="E70" s="59"/>
      <c r="F70" s="60"/>
      <c r="G70" s="59"/>
      <c r="H70" s="61"/>
      <c r="K70" s="13"/>
      <c r="S70" s="13" t="s">
        <v>0</v>
      </c>
      <c r="X70" s="35" t="s">
        <v>0</v>
      </c>
    </row>
    <row r="71" spans="1:24" ht="15">
      <c r="A71" s="62" t="s">
        <v>20</v>
      </c>
      <c r="B71" s="41" t="s">
        <v>23</v>
      </c>
      <c r="C71" s="63" t="s">
        <v>44</v>
      </c>
      <c r="D71" s="64" t="s">
        <v>14</v>
      </c>
      <c r="E71" s="65" t="s">
        <v>15</v>
      </c>
      <c r="F71" s="65" t="s">
        <v>34</v>
      </c>
      <c r="G71" s="64" t="s">
        <v>36</v>
      </c>
      <c r="H71" s="66" t="s">
        <v>16</v>
      </c>
      <c r="K71" s="13"/>
      <c r="S71" s="13" t="s">
        <v>0</v>
      </c>
      <c r="X71" s="35" t="s">
        <v>0</v>
      </c>
    </row>
    <row r="72" spans="1:24" ht="15">
      <c r="A72" s="67"/>
      <c r="B72" s="68"/>
      <c r="C72" s="69" t="s">
        <v>17</v>
      </c>
      <c r="D72" s="70" t="s">
        <v>18</v>
      </c>
      <c r="E72" s="71" t="s">
        <v>18</v>
      </c>
      <c r="F72" s="71" t="s">
        <v>35</v>
      </c>
      <c r="G72" s="70" t="s">
        <v>19</v>
      </c>
      <c r="H72" s="72" t="s">
        <v>19</v>
      </c>
      <c r="K72" s="13"/>
      <c r="S72" s="13" t="s">
        <v>0</v>
      </c>
      <c r="X72" s="35" t="s">
        <v>0</v>
      </c>
    </row>
    <row r="73" spans="1:19" ht="15">
      <c r="A73" s="73" t="s">
        <v>31</v>
      </c>
      <c r="B73" s="42"/>
      <c r="C73" s="42"/>
      <c r="D73" s="64"/>
      <c r="E73" s="64"/>
      <c r="F73" s="65"/>
      <c r="G73" s="65"/>
      <c r="H73" s="178"/>
      <c r="K73" s="13"/>
      <c r="S73" s="13" t="s">
        <v>0</v>
      </c>
    </row>
    <row r="74" spans="1:24" ht="15">
      <c r="A74" s="74"/>
      <c r="B74" s="148" t="s">
        <v>129</v>
      </c>
      <c r="C74" s="239">
        <v>6</v>
      </c>
      <c r="D74" s="83">
        <v>6.6</v>
      </c>
      <c r="E74" s="149">
        <v>6</v>
      </c>
      <c r="F74" s="150">
        <v>56.94</v>
      </c>
      <c r="G74" s="150">
        <v>14.82</v>
      </c>
      <c r="H74" s="151">
        <v>37.74</v>
      </c>
      <c r="K74" s="29"/>
      <c r="S74" s="13"/>
      <c r="X74" s="35" t="s">
        <v>0</v>
      </c>
    </row>
    <row r="75" spans="1:24" ht="15">
      <c r="A75" s="74">
        <v>4</v>
      </c>
      <c r="B75" s="148" t="s">
        <v>130</v>
      </c>
      <c r="C75" s="239">
        <v>1.125</v>
      </c>
      <c r="D75" s="83">
        <v>0.27</v>
      </c>
      <c r="E75" s="149">
        <v>0.2475</v>
      </c>
      <c r="F75" s="150">
        <v>2.925</v>
      </c>
      <c r="G75" s="150">
        <v>2.13</v>
      </c>
      <c r="H75" s="151">
        <v>4.78125</v>
      </c>
      <c r="K75" s="29"/>
      <c r="S75" s="13"/>
      <c r="X75" s="35"/>
    </row>
    <row r="76" spans="1:24" ht="15">
      <c r="A76" s="74" t="s">
        <v>173</v>
      </c>
      <c r="B76" s="148" t="s">
        <v>131</v>
      </c>
      <c r="C76" s="239">
        <v>2.25</v>
      </c>
      <c r="D76" s="83">
        <v>0.44</v>
      </c>
      <c r="E76" s="149">
        <v>0.396</v>
      </c>
      <c r="F76" s="150">
        <v>6.226000000000001</v>
      </c>
      <c r="G76" s="150">
        <v>4.4</v>
      </c>
      <c r="H76" s="151">
        <v>10.868000000000002</v>
      </c>
      <c r="K76" s="29"/>
      <c r="S76" s="13"/>
      <c r="X76" s="35"/>
    </row>
    <row r="77" spans="1:24" ht="15">
      <c r="A77" s="74">
        <v>11</v>
      </c>
      <c r="B77" s="148" t="s">
        <v>132</v>
      </c>
      <c r="C77" s="239">
        <v>1</v>
      </c>
      <c r="D77" s="83">
        <v>0.19</v>
      </c>
      <c r="E77" s="149">
        <v>0.17600000000000002</v>
      </c>
      <c r="F77" s="150">
        <v>2.079</v>
      </c>
      <c r="G77" s="150">
        <v>2.01</v>
      </c>
      <c r="H77" s="151">
        <v>4.5760000000000005</v>
      </c>
      <c r="K77" s="29"/>
      <c r="S77" s="13"/>
      <c r="X77" s="35"/>
    </row>
    <row r="78" spans="1:24" ht="15">
      <c r="A78" s="74">
        <v>5</v>
      </c>
      <c r="B78" s="148" t="s">
        <v>133</v>
      </c>
      <c r="C78" s="239">
        <v>1.125</v>
      </c>
      <c r="D78" s="83">
        <v>0.21</v>
      </c>
      <c r="E78" s="149">
        <v>0.19</v>
      </c>
      <c r="F78" s="150">
        <v>2.24</v>
      </c>
      <c r="G78" s="150">
        <v>1.67</v>
      </c>
      <c r="H78" s="151">
        <v>2.67</v>
      </c>
      <c r="K78" s="29"/>
      <c r="S78" s="13"/>
      <c r="X78" s="35"/>
    </row>
    <row r="79" spans="1:24" ht="15">
      <c r="A79" s="74">
        <v>5</v>
      </c>
      <c r="B79" s="148" t="s">
        <v>134</v>
      </c>
      <c r="C79" s="239">
        <v>1</v>
      </c>
      <c r="D79" s="83">
        <v>0.97</v>
      </c>
      <c r="E79" s="149">
        <v>0.88</v>
      </c>
      <c r="F79" s="150">
        <v>10.38</v>
      </c>
      <c r="G79" s="150">
        <v>10.48</v>
      </c>
      <c r="H79" s="151">
        <v>13.88</v>
      </c>
      <c r="K79" s="29"/>
      <c r="S79" s="13"/>
      <c r="X79" s="35"/>
    </row>
    <row r="80" spans="1:24" ht="15">
      <c r="A80" s="74" t="s">
        <v>137</v>
      </c>
      <c r="B80" s="148" t="s">
        <v>135</v>
      </c>
      <c r="C80" s="239">
        <v>3</v>
      </c>
      <c r="D80" s="83">
        <v>0.59</v>
      </c>
      <c r="E80" s="149">
        <v>0.54</v>
      </c>
      <c r="F80" s="150">
        <v>6.36</v>
      </c>
      <c r="G80" s="150">
        <v>3</v>
      </c>
      <c r="H80" s="151">
        <v>6.45</v>
      </c>
      <c r="K80" s="29"/>
      <c r="S80" s="13"/>
      <c r="X80" s="35"/>
    </row>
    <row r="81" spans="1:24" ht="15">
      <c r="A81" s="74" t="s">
        <v>138</v>
      </c>
      <c r="B81" s="148" t="s">
        <v>136</v>
      </c>
      <c r="C81" s="239">
        <v>7</v>
      </c>
      <c r="D81" s="83">
        <v>1.39</v>
      </c>
      <c r="E81" s="149">
        <v>1.26</v>
      </c>
      <c r="F81" s="150">
        <v>14.84</v>
      </c>
      <c r="G81" s="150">
        <v>8.26</v>
      </c>
      <c r="H81" s="151">
        <v>25.55</v>
      </c>
      <c r="K81" s="29"/>
      <c r="S81" s="13"/>
      <c r="X81" s="35"/>
    </row>
    <row r="82" spans="1:24" ht="15">
      <c r="A82" s="74" t="s">
        <v>137</v>
      </c>
      <c r="B82" s="148" t="s">
        <v>139</v>
      </c>
      <c r="C82" s="239">
        <v>1</v>
      </c>
      <c r="D82" s="83">
        <v>0.62</v>
      </c>
      <c r="E82" s="149">
        <v>0.56</v>
      </c>
      <c r="F82" s="150">
        <v>6.61</v>
      </c>
      <c r="G82" s="150">
        <v>2.72</v>
      </c>
      <c r="H82" s="151">
        <v>6.3</v>
      </c>
      <c r="K82" s="29"/>
      <c r="S82" s="13"/>
      <c r="X82" s="35"/>
    </row>
    <row r="83" spans="1:24" ht="15">
      <c r="A83" s="74">
        <v>11</v>
      </c>
      <c r="B83" s="148" t="s">
        <v>140</v>
      </c>
      <c r="C83" s="239">
        <v>1</v>
      </c>
      <c r="D83" s="83">
        <v>0.23</v>
      </c>
      <c r="E83" s="149">
        <v>0.21</v>
      </c>
      <c r="F83" s="150">
        <v>2.48</v>
      </c>
      <c r="G83" s="150">
        <v>1.83</v>
      </c>
      <c r="H83" s="151">
        <v>3.43</v>
      </c>
      <c r="K83" s="29"/>
      <c r="S83" s="13"/>
      <c r="X83" s="35"/>
    </row>
    <row r="84" spans="1:24" ht="15">
      <c r="A84" s="74"/>
      <c r="B84" s="148"/>
      <c r="C84" s="239"/>
      <c r="D84" s="83">
        <v>0</v>
      </c>
      <c r="E84" s="149">
        <v>0</v>
      </c>
      <c r="F84" s="150">
        <v>0</v>
      </c>
      <c r="G84" s="150">
        <v>0</v>
      </c>
      <c r="H84" s="151">
        <v>0</v>
      </c>
      <c r="K84" s="77"/>
      <c r="S84" s="13"/>
      <c r="X84" s="35" t="s">
        <v>0</v>
      </c>
    </row>
    <row r="85" spans="1:24" ht="15">
      <c r="A85" s="74"/>
      <c r="B85" s="148" t="s">
        <v>141</v>
      </c>
      <c r="C85" s="239">
        <v>3</v>
      </c>
      <c r="D85" s="83">
        <v>1.5</v>
      </c>
      <c r="E85" s="149">
        <v>1.5</v>
      </c>
      <c r="F85" s="150">
        <v>49.47</v>
      </c>
      <c r="G85" s="150">
        <v>16.62</v>
      </c>
      <c r="H85" s="151">
        <v>152.76</v>
      </c>
      <c r="K85" s="77"/>
      <c r="S85" s="13"/>
      <c r="X85" s="35" t="s">
        <v>0</v>
      </c>
    </row>
    <row r="86" spans="1:24" ht="15">
      <c r="A86" s="157">
        <v>0.25</v>
      </c>
      <c r="B86" s="41" t="s">
        <v>21</v>
      </c>
      <c r="C86" s="75"/>
      <c r="D86" s="158">
        <f>A86*SUM(D74:D84)</f>
        <v>2.8775</v>
      </c>
      <c r="E86" s="79"/>
      <c r="F86" s="179"/>
      <c r="G86" s="80"/>
      <c r="H86" s="81"/>
      <c r="J86" s="77"/>
      <c r="K86" s="77"/>
      <c r="L86" s="77"/>
      <c r="M86" s="77"/>
      <c r="S86" s="13"/>
      <c r="X86" s="35"/>
    </row>
    <row r="87" spans="1:24" ht="15">
      <c r="A87" s="78"/>
      <c r="B87" s="41" t="s">
        <v>30</v>
      </c>
      <c r="C87" s="75"/>
      <c r="D87" s="4">
        <f>ROUND(SUM(D73:D86),2)</f>
        <v>15.89</v>
      </c>
      <c r="E87" s="4">
        <f>SUM(E73:E85)</f>
        <v>11.959500000000002</v>
      </c>
      <c r="F87" s="133">
        <f>SUM(F73:F85)</f>
        <v>160.54999999999998</v>
      </c>
      <c r="G87" s="133">
        <f>SUM(G73:G85)</f>
        <v>67.94</v>
      </c>
      <c r="H87" s="5">
        <f>SUM(H73:H85)</f>
        <v>269.00525</v>
      </c>
      <c r="J87" s="77"/>
      <c r="K87" s="77"/>
      <c r="L87" s="77"/>
      <c r="M87" s="77"/>
      <c r="N87" s="50"/>
      <c r="S87" s="13"/>
      <c r="X87" s="35"/>
    </row>
    <row r="88" spans="1:24" ht="15">
      <c r="A88" s="82" t="s">
        <v>25</v>
      </c>
      <c r="B88" s="41"/>
      <c r="C88" s="75"/>
      <c r="D88" s="83"/>
      <c r="E88" s="76"/>
      <c r="F88" s="65"/>
      <c r="G88" s="80"/>
      <c r="H88" s="81"/>
      <c r="J88" s="77"/>
      <c r="K88" s="77"/>
      <c r="L88" s="77"/>
      <c r="M88" s="77"/>
      <c r="S88" s="13"/>
      <c r="X88" s="35"/>
    </row>
    <row r="89" spans="1:24" ht="15.75" customHeight="1">
      <c r="A89" s="74"/>
      <c r="B89" s="148" t="s">
        <v>142</v>
      </c>
      <c r="C89" s="75">
        <v>5</v>
      </c>
      <c r="D89" s="83">
        <v>1.87</v>
      </c>
      <c r="E89" s="149">
        <v>1.7</v>
      </c>
      <c r="F89" s="150">
        <v>9.35</v>
      </c>
      <c r="G89" s="150">
        <v>3.3</v>
      </c>
      <c r="H89" s="151">
        <v>8.1</v>
      </c>
      <c r="I89" s="14"/>
      <c r="J89" s="14"/>
      <c r="K89" s="77"/>
      <c r="R89" s="14"/>
      <c r="X89" s="35" t="s">
        <v>0</v>
      </c>
    </row>
    <row r="90" spans="1:24" ht="15.75" customHeight="1">
      <c r="A90" s="74"/>
      <c r="B90" s="148" t="s">
        <v>143</v>
      </c>
      <c r="C90" s="75">
        <v>1</v>
      </c>
      <c r="D90" s="83">
        <v>0.91</v>
      </c>
      <c r="E90" s="149">
        <v>0.83</v>
      </c>
      <c r="F90" s="150">
        <v>7.18</v>
      </c>
      <c r="G90" s="150">
        <v>1.75</v>
      </c>
      <c r="H90" s="151">
        <v>9.11</v>
      </c>
      <c r="I90" s="14"/>
      <c r="J90" s="14"/>
      <c r="K90" s="77"/>
      <c r="R90" s="14"/>
      <c r="X90" s="35"/>
    </row>
    <row r="91" spans="1:24" ht="15.75" customHeight="1">
      <c r="A91" s="74"/>
      <c r="B91" s="148" t="s">
        <v>144</v>
      </c>
      <c r="C91" s="75">
        <v>2</v>
      </c>
      <c r="D91" s="83">
        <v>2.2</v>
      </c>
      <c r="E91" s="149">
        <v>2</v>
      </c>
      <c r="F91" s="150">
        <v>37.6</v>
      </c>
      <c r="G91" s="150">
        <v>10.96</v>
      </c>
      <c r="H91" s="151">
        <v>27.94</v>
      </c>
      <c r="I91" s="14"/>
      <c r="J91" s="14"/>
      <c r="K91" s="77"/>
      <c r="R91" s="14"/>
      <c r="X91" s="35"/>
    </row>
    <row r="92" spans="1:24" ht="15.75" customHeight="1">
      <c r="A92" s="74"/>
      <c r="B92" s="148"/>
      <c r="C92" s="75"/>
      <c r="D92" s="83"/>
      <c r="E92" s="149"/>
      <c r="F92" s="150"/>
      <c r="G92" s="150"/>
      <c r="H92" s="151"/>
      <c r="I92" s="14"/>
      <c r="J92" s="14"/>
      <c r="K92" s="77"/>
      <c r="R92" s="14"/>
      <c r="X92" s="35"/>
    </row>
    <row r="93" spans="1:24" ht="15.75" customHeight="1">
      <c r="A93" s="74"/>
      <c r="B93" s="148" t="s">
        <v>145</v>
      </c>
      <c r="C93" s="75"/>
      <c r="D93" s="83">
        <v>3</v>
      </c>
      <c r="E93" s="149">
        <v>0</v>
      </c>
      <c r="F93" s="150">
        <v>0</v>
      </c>
      <c r="G93" s="150">
        <v>15.36</v>
      </c>
      <c r="H93" s="151">
        <v>457.73</v>
      </c>
      <c r="I93" s="14"/>
      <c r="J93" s="14"/>
      <c r="K93" s="77"/>
      <c r="R93" s="14"/>
      <c r="X93" s="35"/>
    </row>
    <row r="94" spans="1:24" ht="15.75" customHeight="1">
      <c r="A94" s="157">
        <v>0.25</v>
      </c>
      <c r="B94" s="41" t="s">
        <v>21</v>
      </c>
      <c r="C94" s="75"/>
      <c r="D94" s="158">
        <f>A94*SUM(D89:D93)</f>
        <v>1.995</v>
      </c>
      <c r="E94" s="76"/>
      <c r="F94" s="65"/>
      <c r="G94" s="80"/>
      <c r="H94" s="81"/>
      <c r="I94" s="14"/>
      <c r="J94" s="14"/>
      <c r="K94" s="77"/>
      <c r="R94" s="14"/>
      <c r="X94" s="35"/>
    </row>
    <row r="95" spans="1:24" ht="15">
      <c r="A95" s="84"/>
      <c r="B95" s="41" t="s">
        <v>32</v>
      </c>
      <c r="C95" s="42"/>
      <c r="D95" s="6">
        <f>ROUND(SUM(D89:D94),2)</f>
        <v>9.98</v>
      </c>
      <c r="E95" s="6">
        <f>SUM(E89:E94)</f>
        <v>4.529999999999999</v>
      </c>
      <c r="F95" s="180">
        <f>SUM(F89:F94)</f>
        <v>54.13</v>
      </c>
      <c r="G95" s="180">
        <f>SUM(G89:G94)</f>
        <v>31.37</v>
      </c>
      <c r="H95" s="181">
        <f>SUM(H89:H94)</f>
        <v>502.88</v>
      </c>
      <c r="I95" s="14"/>
      <c r="J95" s="14"/>
      <c r="K95" s="77"/>
      <c r="R95" s="14"/>
      <c r="X95" s="35" t="s">
        <v>0</v>
      </c>
    </row>
    <row r="96" spans="1:8" ht="15.75" thickBot="1">
      <c r="A96" s="85"/>
      <c r="B96" s="86"/>
      <c r="C96" s="86"/>
      <c r="D96" s="87"/>
      <c r="E96" s="87"/>
      <c r="F96" s="182"/>
      <c r="G96" s="183"/>
      <c r="H96" s="88"/>
    </row>
    <row r="97" spans="6:17" ht="15">
      <c r="F97" s="184">
        <v>2.85</v>
      </c>
      <c r="G97" s="7" t="s">
        <v>61</v>
      </c>
      <c r="M97" s="13"/>
      <c r="N97" s="77"/>
      <c r="O97" s="77"/>
      <c r="P97" s="77"/>
      <c r="Q97" s="77"/>
    </row>
    <row r="98" spans="1:24" ht="15.75" thickBot="1">
      <c r="A98" s="77"/>
      <c r="M98" s="13"/>
      <c r="X98" s="35" t="s">
        <v>0</v>
      </c>
    </row>
    <row r="99" spans="1:8" ht="18.75" thickBot="1">
      <c r="A99" s="225" t="s">
        <v>196</v>
      </c>
      <c r="B99" s="226"/>
      <c r="C99" s="226"/>
      <c r="D99" s="226"/>
      <c r="E99" s="226"/>
      <c r="F99" s="226"/>
      <c r="G99" s="226"/>
      <c r="H99" s="227"/>
    </row>
    <row r="100" spans="1:19" ht="30.75" thickBot="1">
      <c r="A100" s="210" t="s">
        <v>192</v>
      </c>
      <c r="B100" s="211"/>
      <c r="C100" s="213"/>
      <c r="D100" s="236" t="s">
        <v>197</v>
      </c>
      <c r="E100" s="237"/>
      <c r="F100" s="237"/>
      <c r="G100" s="237"/>
      <c r="H100" s="238"/>
      <c r="K100" s="13"/>
      <c r="S100" s="13" t="s">
        <v>0</v>
      </c>
    </row>
    <row r="101" spans="1:19" ht="22.5">
      <c r="A101" s="128" t="s">
        <v>120</v>
      </c>
      <c r="B101" s="212" t="s">
        <v>193</v>
      </c>
      <c r="C101" s="214" t="s">
        <v>194</v>
      </c>
      <c r="D101" s="217">
        <v>0</v>
      </c>
      <c r="E101" s="218">
        <v>250</v>
      </c>
      <c r="F101" s="218">
        <v>500</v>
      </c>
      <c r="G101" s="218">
        <v>750</v>
      </c>
      <c r="H101" s="219">
        <v>1000</v>
      </c>
      <c r="K101" s="13"/>
      <c r="S101" s="13" t="s">
        <v>0</v>
      </c>
    </row>
    <row r="102" spans="1:24" ht="15.75">
      <c r="A102" s="129"/>
      <c r="B102" s="172"/>
      <c r="C102" s="130"/>
      <c r="D102" s="222" t="s">
        <v>198</v>
      </c>
      <c r="E102" s="223"/>
      <c r="F102" s="223"/>
      <c r="G102" s="223"/>
      <c r="H102" s="224"/>
      <c r="K102" s="13"/>
      <c r="S102" s="13" t="s">
        <v>0</v>
      </c>
      <c r="X102" s="35" t="s">
        <v>0</v>
      </c>
    </row>
    <row r="103" spans="1:19" ht="24.75" customHeight="1">
      <c r="A103" s="131">
        <f>ROUND(A105*(1-(2*$A$110)),0)</f>
        <v>2000</v>
      </c>
      <c r="B103" s="173">
        <f>($G$61-$G$44)+($A103/$C$44*$F$44)+$G$58</f>
        <v>4666.69</v>
      </c>
      <c r="C103" s="132">
        <f>$G$59/$A103</f>
        <v>0.53427</v>
      </c>
      <c r="D103" s="215">
        <f>($B103+D$101)/$A103</f>
        <v>2.333345</v>
      </c>
      <c r="E103" s="187">
        <f aca="true" t="shared" si="5" ref="E103:H107">($B103+E$101)/$A103</f>
        <v>2.458345</v>
      </c>
      <c r="F103" s="187">
        <f t="shared" si="5"/>
        <v>2.583345</v>
      </c>
      <c r="G103" s="187">
        <f t="shared" si="5"/>
        <v>2.708345</v>
      </c>
      <c r="H103" s="221">
        <f t="shared" si="5"/>
        <v>2.833345</v>
      </c>
      <c r="S103" s="13" t="s">
        <v>0</v>
      </c>
    </row>
    <row r="104" spans="1:24" ht="24.75" customHeight="1">
      <c r="A104" s="131">
        <f>ROUND(A105*(1-($A$110)),0)</f>
        <v>2250</v>
      </c>
      <c r="B104" s="173">
        <f>($G$61-$G$44)+($A104/$C$44*$F$44)+$G$58</f>
        <v>4721.69</v>
      </c>
      <c r="C104" s="132">
        <f>$G$59/$A104</f>
        <v>0.47490666666666664</v>
      </c>
      <c r="D104" s="215">
        <f>($B104+D$101)/$A104</f>
        <v>2.0985288888888887</v>
      </c>
      <c r="E104" s="187">
        <f t="shared" si="5"/>
        <v>2.20964</v>
      </c>
      <c r="F104" s="187">
        <f t="shared" si="5"/>
        <v>2.320751111111111</v>
      </c>
      <c r="G104" s="187">
        <f t="shared" si="5"/>
        <v>2.431862222222222</v>
      </c>
      <c r="H104" s="221">
        <f t="shared" si="5"/>
        <v>2.5429733333333333</v>
      </c>
      <c r="J104" s="14"/>
      <c r="K104" s="13"/>
      <c r="L104" s="14"/>
      <c r="S104" s="13" t="s">
        <v>0</v>
      </c>
      <c r="X104" s="35" t="s">
        <v>0</v>
      </c>
    </row>
    <row r="105" spans="1:24" ht="24.75" customHeight="1">
      <c r="A105" s="131">
        <f>D5</f>
        <v>2500</v>
      </c>
      <c r="B105" s="173">
        <f>($G$61-$G$44)+($A105/$C$44*$F$44)+$G$58</f>
        <v>4776.69</v>
      </c>
      <c r="C105" s="132">
        <f>$G$59/$A105</f>
        <v>0.42741599999999996</v>
      </c>
      <c r="D105" s="215">
        <f>($B105+D$101)/$A105</f>
        <v>1.9106759999999998</v>
      </c>
      <c r="E105" s="187">
        <f t="shared" si="5"/>
        <v>2.0106759999999997</v>
      </c>
      <c r="F105" s="187">
        <f t="shared" si="5"/>
        <v>2.1106759999999998</v>
      </c>
      <c r="G105" s="187">
        <f t="shared" si="5"/>
        <v>2.210676</v>
      </c>
      <c r="H105" s="221">
        <f t="shared" si="5"/>
        <v>2.310676</v>
      </c>
      <c r="J105" s="14"/>
      <c r="K105" s="13"/>
      <c r="L105" s="14"/>
      <c r="S105" s="13" t="s">
        <v>0</v>
      </c>
      <c r="X105" s="35" t="s">
        <v>0</v>
      </c>
    </row>
    <row r="106" spans="1:24" ht="24.75" customHeight="1">
      <c r="A106" s="131">
        <f>ROUND(A105*(1+(1*$A$110)),0)</f>
        <v>2750</v>
      </c>
      <c r="B106" s="173">
        <f>($G$61-$G$44)+($A106/$C$44*$F$44)+$G$58</f>
        <v>4831.69</v>
      </c>
      <c r="C106" s="132">
        <f>$G$59/$A106</f>
        <v>0.38855999999999996</v>
      </c>
      <c r="D106" s="215">
        <f>($B106+D$101)/$A106</f>
        <v>1.7569781818181818</v>
      </c>
      <c r="E106" s="187">
        <f t="shared" si="5"/>
        <v>1.8478872727272726</v>
      </c>
      <c r="F106" s="187">
        <f t="shared" si="5"/>
        <v>1.9387963636363634</v>
      </c>
      <c r="G106" s="187">
        <f t="shared" si="5"/>
        <v>2.0297054545454545</v>
      </c>
      <c r="H106" s="221">
        <f t="shared" si="5"/>
        <v>2.1206145454545453</v>
      </c>
      <c r="J106" s="14"/>
      <c r="K106" s="13"/>
      <c r="L106" s="14"/>
      <c r="S106" s="13" t="s">
        <v>0</v>
      </c>
      <c r="X106" s="35" t="s">
        <v>0</v>
      </c>
    </row>
    <row r="107" spans="1:24" ht="24.75" customHeight="1">
      <c r="A107" s="131">
        <f>ROUND(A105*(1+(2*$A$110)),0)</f>
        <v>3000</v>
      </c>
      <c r="B107" s="173">
        <f>($G$61-$G$44)+($A107/$C$44*$F$44)+$G$58</f>
        <v>4886.69</v>
      </c>
      <c r="C107" s="132">
        <f>$G$59/$A107</f>
        <v>0.35618</v>
      </c>
      <c r="D107" s="215">
        <f>($B107+D$101)/$A107</f>
        <v>1.6288966666666664</v>
      </c>
      <c r="E107" s="187">
        <f t="shared" si="5"/>
        <v>1.71223</v>
      </c>
      <c r="F107" s="187">
        <f t="shared" si="5"/>
        <v>1.7955633333333332</v>
      </c>
      <c r="G107" s="187">
        <f t="shared" si="5"/>
        <v>1.8788966666666664</v>
      </c>
      <c r="H107" s="221">
        <f t="shared" si="5"/>
        <v>1.96223</v>
      </c>
      <c r="K107" s="13"/>
      <c r="S107" s="13" t="s">
        <v>0</v>
      </c>
      <c r="X107" s="35" t="s">
        <v>0</v>
      </c>
    </row>
    <row r="108" spans="1:19" ht="15.75" thickBot="1">
      <c r="A108" s="134"/>
      <c r="B108" s="174"/>
      <c r="C108" s="135"/>
      <c r="D108" s="216"/>
      <c r="E108" s="135"/>
      <c r="F108" s="136"/>
      <c r="G108" s="135"/>
      <c r="H108" s="137"/>
      <c r="K108" s="13"/>
      <c r="L108" s="14"/>
      <c r="S108" s="13" t="s">
        <v>0</v>
      </c>
    </row>
    <row r="109" spans="1:24" ht="18">
      <c r="A109" s="220" t="str">
        <f>CONCATENATE("1. Fixed Cost does not include a land charge. Subtract ",TEXT((C103),"$#.##"),", ",TEXT((C104),"$#.##"),", ",TEXT((C105),"$#.##"),", ",TEXT((C106),"$#.##"),", ",TEXT((C107),"$#.##"),(" per Lb respectively in the table above to remove Fixed Costs at each yield level."))</f>
        <v>1. Fixed Cost does not include a land charge. Subtract $.53, $.47, $.43, $.39, $.36 per Lb respectively in the table above to remove Fixed Costs at each yield level.</v>
      </c>
      <c r="B109" s="220"/>
      <c r="C109" s="220"/>
      <c r="D109" s="220"/>
      <c r="E109" s="220"/>
      <c r="F109" s="220"/>
      <c r="G109" s="220"/>
      <c r="H109" s="220"/>
      <c r="K109" s="13"/>
      <c r="S109" s="13" t="s">
        <v>0</v>
      </c>
      <c r="X109" s="35" t="s">
        <v>0</v>
      </c>
    </row>
    <row r="110" spans="1:19" ht="15.75">
      <c r="A110" s="89">
        <v>0.1</v>
      </c>
      <c r="B110" s="7" t="s">
        <v>195</v>
      </c>
      <c r="K110" s="13"/>
      <c r="L110" s="14"/>
      <c r="S110" s="13" t="s">
        <v>0</v>
      </c>
    </row>
    <row r="111" spans="1:24" ht="15.75" thickBot="1">
      <c r="A111" s="77"/>
      <c r="K111" s="13"/>
      <c r="S111" s="13" t="s">
        <v>0</v>
      </c>
      <c r="X111" s="35" t="s">
        <v>0</v>
      </c>
    </row>
    <row r="112" spans="1:19" ht="16.5" thickBot="1">
      <c r="A112" s="90"/>
      <c r="B112" s="91" t="s">
        <v>39</v>
      </c>
      <c r="C112" s="91"/>
      <c r="D112" s="92"/>
      <c r="E112" s="92"/>
      <c r="F112" s="93"/>
      <c r="G112" s="92"/>
      <c r="H112" s="94"/>
      <c r="K112" s="13"/>
      <c r="L112" s="14"/>
      <c r="S112" s="13" t="s">
        <v>0</v>
      </c>
    </row>
    <row r="113" spans="1:24" ht="15">
      <c r="A113" s="90"/>
      <c r="B113" s="92"/>
      <c r="C113" s="207" t="s">
        <v>177</v>
      </c>
      <c r="D113" s="92"/>
      <c r="E113" s="95"/>
      <c r="F113" s="96" t="s">
        <v>1</v>
      </c>
      <c r="G113" s="95" t="s">
        <v>2</v>
      </c>
      <c r="H113" s="97" t="s">
        <v>162</v>
      </c>
      <c r="K113" s="13"/>
      <c r="S113" s="13" t="s">
        <v>0</v>
      </c>
      <c r="X113" s="35" t="s">
        <v>0</v>
      </c>
    </row>
    <row r="114" spans="1:24" ht="15">
      <c r="A114" s="98" t="s">
        <v>33</v>
      </c>
      <c r="B114" s="23" t="s">
        <v>43</v>
      </c>
      <c r="C114" s="208" t="s">
        <v>45</v>
      </c>
      <c r="D114" s="24" t="s">
        <v>4</v>
      </c>
      <c r="E114" s="25" t="s">
        <v>5</v>
      </c>
      <c r="F114" s="26" t="s">
        <v>6</v>
      </c>
      <c r="G114" s="25" t="s">
        <v>7</v>
      </c>
      <c r="H114" s="99" t="s">
        <v>163</v>
      </c>
      <c r="K114" s="13"/>
      <c r="S114" s="13"/>
      <c r="X114" s="35"/>
    </row>
    <row r="115" spans="1:24" ht="15.75">
      <c r="A115" s="160" t="s">
        <v>47</v>
      </c>
      <c r="B115" s="139" t="s">
        <v>178</v>
      </c>
      <c r="C115" s="209">
        <v>1</v>
      </c>
      <c r="D115" s="140" t="s">
        <v>160</v>
      </c>
      <c r="E115" s="141">
        <v>2</v>
      </c>
      <c r="F115" s="1">
        <v>4.5125</v>
      </c>
      <c r="G115" s="190">
        <f>IF(E115=0," ",ROUND((C115*E115*F115),2))</f>
        <v>9.03</v>
      </c>
      <c r="H115" s="142" t="s">
        <v>161</v>
      </c>
      <c r="K115" s="101"/>
      <c r="L115" s="102"/>
      <c r="M115" s="102"/>
      <c r="N115" s="102"/>
      <c r="S115" s="13"/>
      <c r="X115" s="35"/>
    </row>
    <row r="116" spans="1:24" ht="15.75" customHeight="1">
      <c r="A116" s="160" t="s">
        <v>47</v>
      </c>
      <c r="B116" s="139" t="s">
        <v>199</v>
      </c>
      <c r="C116" s="209">
        <v>1</v>
      </c>
      <c r="D116" s="140" t="s">
        <v>166</v>
      </c>
      <c r="E116" s="141">
        <v>8</v>
      </c>
      <c r="F116" s="1">
        <v>3.26171875</v>
      </c>
      <c r="G116" s="190">
        <f>IF(E116=0," ",ROUND((C116*E116*F116),2))</f>
        <v>26.09</v>
      </c>
      <c r="H116" s="142" t="s">
        <v>161</v>
      </c>
      <c r="K116" s="101"/>
      <c r="L116" s="102"/>
      <c r="M116" s="102"/>
      <c r="N116" s="102"/>
      <c r="S116" s="13"/>
      <c r="X116" s="35"/>
    </row>
    <row r="117" spans="1:24" ht="15.75">
      <c r="A117" s="160" t="s">
        <v>49</v>
      </c>
      <c r="B117" s="139" t="s">
        <v>200</v>
      </c>
      <c r="C117" s="209">
        <v>0.5</v>
      </c>
      <c r="D117" s="140" t="s">
        <v>160</v>
      </c>
      <c r="E117" s="141">
        <v>2</v>
      </c>
      <c r="F117" s="1">
        <v>5.65</v>
      </c>
      <c r="G117" s="190">
        <f aca="true" t="shared" si="6" ref="G117:G127">IF(E117=0," ",ROUND((C117*E117*F117),2))</f>
        <v>5.65</v>
      </c>
      <c r="H117" s="142" t="s">
        <v>161</v>
      </c>
      <c r="K117" s="101"/>
      <c r="L117" s="102"/>
      <c r="M117" s="102"/>
      <c r="N117" s="102"/>
      <c r="S117" s="13"/>
      <c r="X117" s="35"/>
    </row>
    <row r="118" spans="1:24" ht="15.75">
      <c r="A118" s="160" t="s">
        <v>68</v>
      </c>
      <c r="B118" s="139" t="s">
        <v>179</v>
      </c>
      <c r="C118" s="209">
        <v>1</v>
      </c>
      <c r="D118" s="140" t="s">
        <v>160</v>
      </c>
      <c r="E118" s="141">
        <v>11</v>
      </c>
      <c r="F118" s="1">
        <v>20.5</v>
      </c>
      <c r="G118" s="190">
        <f t="shared" si="6"/>
        <v>225.5</v>
      </c>
      <c r="H118" s="142" t="s">
        <v>165</v>
      </c>
      <c r="K118" s="101"/>
      <c r="L118" s="102"/>
      <c r="M118" s="102"/>
      <c r="N118" s="102"/>
      <c r="S118" s="13"/>
      <c r="X118" s="35"/>
    </row>
    <row r="119" spans="1:24" ht="15.75">
      <c r="A119" s="161" t="s">
        <v>49</v>
      </c>
      <c r="B119" s="139" t="s">
        <v>180</v>
      </c>
      <c r="C119" s="209">
        <v>1</v>
      </c>
      <c r="D119" s="140" t="s">
        <v>164</v>
      </c>
      <c r="E119" s="141">
        <v>3</v>
      </c>
      <c r="F119" s="1">
        <v>2.25</v>
      </c>
      <c r="G119" s="190">
        <f t="shared" si="6"/>
        <v>6.75</v>
      </c>
      <c r="H119" s="142" t="s">
        <v>188</v>
      </c>
      <c r="K119" s="101"/>
      <c r="L119" s="102"/>
      <c r="M119" s="102"/>
      <c r="N119" s="102"/>
      <c r="S119" s="13"/>
      <c r="X119" s="35"/>
    </row>
    <row r="120" spans="1:24" ht="15.75">
      <c r="A120" s="160" t="s">
        <v>50</v>
      </c>
      <c r="B120" s="139" t="s">
        <v>181</v>
      </c>
      <c r="C120" s="209">
        <v>0.5</v>
      </c>
      <c r="D120" s="140" t="s">
        <v>166</v>
      </c>
      <c r="E120" s="141">
        <v>1</v>
      </c>
      <c r="F120" s="1">
        <v>95.44</v>
      </c>
      <c r="G120" s="190">
        <f t="shared" si="6"/>
        <v>47.72</v>
      </c>
      <c r="H120" s="142" t="s">
        <v>189</v>
      </c>
      <c r="K120" s="101"/>
      <c r="L120" s="102"/>
      <c r="M120" s="102"/>
      <c r="N120" s="102"/>
      <c r="S120" s="13" t="s">
        <v>0</v>
      </c>
      <c r="X120" s="35" t="s">
        <v>0</v>
      </c>
    </row>
    <row r="121" spans="1:24" ht="15.75">
      <c r="A121" s="160" t="s">
        <v>50</v>
      </c>
      <c r="B121" s="139" t="s">
        <v>181</v>
      </c>
      <c r="C121" s="209">
        <v>0.5</v>
      </c>
      <c r="D121" s="140" t="s">
        <v>167</v>
      </c>
      <c r="E121" s="141">
        <v>1</v>
      </c>
      <c r="F121" s="1">
        <v>95.44</v>
      </c>
      <c r="G121" s="190">
        <f t="shared" si="6"/>
        <v>47.72</v>
      </c>
      <c r="H121" s="142" t="s">
        <v>190</v>
      </c>
      <c r="K121" s="101"/>
      <c r="L121" s="102"/>
      <c r="M121" s="102"/>
      <c r="N121" s="102"/>
      <c r="S121" s="13" t="s">
        <v>0</v>
      </c>
      <c r="X121" s="35" t="s">
        <v>0</v>
      </c>
    </row>
    <row r="122" spans="1:24" ht="15.75">
      <c r="A122" s="160" t="s">
        <v>49</v>
      </c>
      <c r="B122" s="139" t="s">
        <v>182</v>
      </c>
      <c r="C122" s="209">
        <v>1</v>
      </c>
      <c r="D122" s="140" t="s">
        <v>166</v>
      </c>
      <c r="E122" s="141">
        <v>2</v>
      </c>
      <c r="F122" s="1">
        <v>7.57</v>
      </c>
      <c r="G122" s="190">
        <f t="shared" si="6"/>
        <v>15.14</v>
      </c>
      <c r="H122" s="142" t="s">
        <v>191</v>
      </c>
      <c r="K122" s="101"/>
      <c r="L122" s="102"/>
      <c r="M122" s="102"/>
      <c r="N122" s="102"/>
      <c r="S122" s="13"/>
      <c r="X122" s="35"/>
    </row>
    <row r="123" spans="1:24" ht="15.75">
      <c r="A123" s="160" t="s">
        <v>49</v>
      </c>
      <c r="B123" s="139" t="s">
        <v>183</v>
      </c>
      <c r="C123" s="209">
        <v>1</v>
      </c>
      <c r="D123" s="140" t="s">
        <v>167</v>
      </c>
      <c r="E123" s="141">
        <v>1</v>
      </c>
      <c r="F123" s="1">
        <v>11.45</v>
      </c>
      <c r="G123" s="190">
        <f t="shared" si="6"/>
        <v>11.45</v>
      </c>
      <c r="H123" s="142" t="s">
        <v>191</v>
      </c>
      <c r="K123" s="101"/>
      <c r="L123" s="102"/>
      <c r="M123" s="102"/>
      <c r="N123" s="102"/>
      <c r="S123" s="13"/>
      <c r="X123" s="35"/>
    </row>
    <row r="124" spans="1:24" ht="15.75">
      <c r="A124" s="160" t="s">
        <v>49</v>
      </c>
      <c r="B124" s="139" t="s">
        <v>184</v>
      </c>
      <c r="C124" s="209">
        <v>1</v>
      </c>
      <c r="D124" s="140" t="s">
        <v>167</v>
      </c>
      <c r="E124" s="141">
        <v>0.75</v>
      </c>
      <c r="F124" s="1">
        <v>7.38</v>
      </c>
      <c r="G124" s="190">
        <f t="shared" si="6"/>
        <v>5.54</v>
      </c>
      <c r="H124" s="142" t="s">
        <v>191</v>
      </c>
      <c r="K124" s="101"/>
      <c r="L124" s="102"/>
      <c r="M124" s="102"/>
      <c r="N124" s="102"/>
      <c r="S124" s="13"/>
      <c r="X124" s="35"/>
    </row>
    <row r="125" spans="1:24" ht="15.75">
      <c r="A125" s="160" t="s">
        <v>70</v>
      </c>
      <c r="B125" s="139" t="s">
        <v>185</v>
      </c>
      <c r="C125" s="209">
        <v>1</v>
      </c>
      <c r="D125" s="140" t="s">
        <v>164</v>
      </c>
      <c r="E125" s="141">
        <v>2</v>
      </c>
      <c r="F125" s="1">
        <v>13.5</v>
      </c>
      <c r="G125" s="190">
        <f t="shared" si="6"/>
        <v>27</v>
      </c>
      <c r="H125" s="142" t="s">
        <v>170</v>
      </c>
      <c r="K125" s="101"/>
      <c r="L125" s="102"/>
      <c r="M125" s="102"/>
      <c r="N125" s="102"/>
      <c r="S125" s="13"/>
      <c r="X125" s="35"/>
    </row>
    <row r="126" spans="1:24" ht="15.75">
      <c r="A126" s="160" t="s">
        <v>70</v>
      </c>
      <c r="B126" s="139" t="s">
        <v>186</v>
      </c>
      <c r="C126" s="209">
        <v>1</v>
      </c>
      <c r="D126" s="140" t="s">
        <v>169</v>
      </c>
      <c r="E126" s="141">
        <v>2</v>
      </c>
      <c r="F126" s="1">
        <v>14.6875</v>
      </c>
      <c r="G126" s="190">
        <f t="shared" si="6"/>
        <v>29.38</v>
      </c>
      <c r="H126" s="142" t="s">
        <v>170</v>
      </c>
      <c r="K126" s="101"/>
      <c r="L126" s="102"/>
      <c r="M126" s="102"/>
      <c r="N126" s="102"/>
      <c r="S126" s="13" t="s">
        <v>0</v>
      </c>
      <c r="X126" s="35" t="s">
        <v>0</v>
      </c>
    </row>
    <row r="127" spans="1:24" ht="15.75">
      <c r="A127" s="161" t="s">
        <v>70</v>
      </c>
      <c r="B127" s="138" t="s">
        <v>187</v>
      </c>
      <c r="C127" s="209">
        <v>1</v>
      </c>
      <c r="D127" s="140" t="s">
        <v>164</v>
      </c>
      <c r="E127" s="141">
        <v>1.5</v>
      </c>
      <c r="F127" s="1">
        <v>11.75</v>
      </c>
      <c r="G127" s="190">
        <f t="shared" si="6"/>
        <v>17.63</v>
      </c>
      <c r="H127" s="142" t="s">
        <v>170</v>
      </c>
      <c r="K127" s="101"/>
      <c r="L127" s="102"/>
      <c r="M127" s="102"/>
      <c r="N127" s="102"/>
      <c r="S127" s="13" t="s">
        <v>0</v>
      </c>
      <c r="X127" s="35" t="s">
        <v>0</v>
      </c>
    </row>
    <row r="128" spans="1:24" ht="15">
      <c r="A128" s="162" t="s">
        <v>46</v>
      </c>
      <c r="B128" s="143"/>
      <c r="C128" s="144"/>
      <c r="D128" s="144"/>
      <c r="E128" s="145"/>
      <c r="F128" s="146"/>
      <c r="G128" s="191" t="str">
        <f>IF(E128=0," ",ROUND((E128*F128),2))</f>
        <v> </v>
      </c>
      <c r="H128" s="147"/>
      <c r="K128" s="101"/>
      <c r="L128" s="102"/>
      <c r="M128" s="102"/>
      <c r="N128" s="102"/>
      <c r="S128" s="13" t="s">
        <v>0</v>
      </c>
      <c r="X128" s="35" t="s">
        <v>0</v>
      </c>
    </row>
    <row r="129" spans="1:24" ht="15">
      <c r="A129" s="100" t="s">
        <v>48</v>
      </c>
      <c r="B129" s="196" t="s">
        <v>168</v>
      </c>
      <c r="C129" s="41"/>
      <c r="D129" s="42"/>
      <c r="E129" s="103"/>
      <c r="F129" s="104"/>
      <c r="G129" s="105"/>
      <c r="H129" s="106"/>
      <c r="K129" s="101"/>
      <c r="L129" s="102"/>
      <c r="M129" s="102"/>
      <c r="N129" s="102"/>
      <c r="S129" s="13" t="s">
        <v>0</v>
      </c>
      <c r="X129" s="35" t="s">
        <v>0</v>
      </c>
    </row>
    <row r="130" spans="1:24" ht="15.75" thickBot="1">
      <c r="A130" s="107"/>
      <c r="B130" s="186"/>
      <c r="C130" s="86"/>
      <c r="D130" s="86"/>
      <c r="E130" s="86"/>
      <c r="F130" s="60"/>
      <c r="G130" s="86"/>
      <c r="H130" s="108"/>
      <c r="K130" s="13"/>
      <c r="L130" s="14"/>
      <c r="M130" s="14"/>
      <c r="N130" s="14"/>
      <c r="S130" s="13" t="s">
        <v>0</v>
      </c>
      <c r="X130" s="35" t="s">
        <v>0</v>
      </c>
    </row>
    <row r="131" spans="1:24" ht="15">
      <c r="A131" s="109"/>
      <c r="E131" s="77"/>
      <c r="F131" s="110"/>
      <c r="G131" s="77"/>
      <c r="H131" s="77"/>
      <c r="K131" s="13"/>
      <c r="L131" s="14"/>
      <c r="S131" s="13" t="s">
        <v>0</v>
      </c>
      <c r="X131" s="35" t="s">
        <v>0</v>
      </c>
    </row>
    <row r="132" spans="1:24" ht="15" customHeight="1">
      <c r="A132" s="228" t="s">
        <v>42</v>
      </c>
      <c r="B132" s="229"/>
      <c r="C132" s="229"/>
      <c r="D132" s="229"/>
      <c r="E132" s="229"/>
      <c r="F132" s="229"/>
      <c r="G132" s="229"/>
      <c r="H132" s="229"/>
      <c r="K132" s="13"/>
      <c r="L132" s="14"/>
      <c r="S132" s="13"/>
      <c r="X132" s="35"/>
    </row>
    <row r="133" spans="1:24" ht="15" customHeight="1">
      <c r="A133" s="228" t="s">
        <v>41</v>
      </c>
      <c r="B133" s="229"/>
      <c r="C133" s="229"/>
      <c r="D133" s="229"/>
      <c r="E133" s="229"/>
      <c r="F133" s="229"/>
      <c r="G133" s="229"/>
      <c r="H133" s="229"/>
      <c r="K133" s="13"/>
      <c r="L133" s="14"/>
      <c r="S133" s="13"/>
      <c r="X133" s="35"/>
    </row>
    <row r="134" spans="5:24" ht="15" customHeight="1">
      <c r="E134" s="111"/>
      <c r="H134" s="77"/>
      <c r="K134" s="13"/>
      <c r="L134" s="14"/>
      <c r="S134" s="13"/>
      <c r="X134" s="35"/>
    </row>
    <row r="135" spans="5:24" ht="15" customHeight="1">
      <c r="E135" s="111"/>
      <c r="H135" s="77"/>
      <c r="K135" s="13"/>
      <c r="L135" s="14"/>
      <c r="S135" s="13"/>
      <c r="X135" s="35"/>
    </row>
    <row r="136" spans="5:24" ht="15" customHeight="1">
      <c r="E136" s="111"/>
      <c r="H136" s="77"/>
      <c r="K136" s="13"/>
      <c r="L136" s="14"/>
      <c r="S136" s="13"/>
      <c r="X136" s="35"/>
    </row>
    <row r="137" spans="5:24" ht="15" customHeight="1">
      <c r="E137" s="111"/>
      <c r="H137" s="77"/>
      <c r="K137" s="13"/>
      <c r="L137" s="14"/>
      <c r="S137" s="13"/>
      <c r="X137" s="35"/>
    </row>
    <row r="138" spans="5:24" ht="15" customHeight="1">
      <c r="E138" s="111"/>
      <c r="H138" s="77"/>
      <c r="K138" s="13"/>
      <c r="L138" s="14"/>
      <c r="S138" s="13"/>
      <c r="X138" s="35"/>
    </row>
    <row r="139" spans="5:24" ht="15" customHeight="1">
      <c r="E139" s="111"/>
      <c r="H139" s="77"/>
      <c r="K139" s="13"/>
      <c r="L139" s="14"/>
      <c r="S139" s="13"/>
      <c r="X139" s="35"/>
    </row>
    <row r="140" spans="5:24" ht="15" customHeight="1">
      <c r="E140" s="111"/>
      <c r="H140" s="77"/>
      <c r="K140" s="13"/>
      <c r="L140" s="14"/>
      <c r="S140" s="13"/>
      <c r="X140" s="35"/>
    </row>
    <row r="141" spans="5:24" ht="15" customHeight="1">
      <c r="E141" s="111"/>
      <c r="H141" s="77"/>
      <c r="K141" s="13"/>
      <c r="L141" s="14"/>
      <c r="S141" s="13"/>
      <c r="X141" s="35"/>
    </row>
    <row r="142" spans="5:24" ht="15" customHeight="1">
      <c r="E142" s="111"/>
      <c r="H142" s="77"/>
      <c r="K142" s="13"/>
      <c r="L142" s="14"/>
      <c r="S142" s="13"/>
      <c r="X142" s="35"/>
    </row>
    <row r="143" spans="5:24" ht="15" customHeight="1">
      <c r="E143" s="111"/>
      <c r="H143" s="77"/>
      <c r="K143" s="13"/>
      <c r="L143" s="14"/>
      <c r="S143" s="13"/>
      <c r="X143" s="35"/>
    </row>
    <row r="144" spans="5:24" ht="15" customHeight="1">
      <c r="E144" s="111"/>
      <c r="H144" s="77"/>
      <c r="K144" s="13"/>
      <c r="L144" s="14"/>
      <c r="S144" s="13"/>
      <c r="X144" s="35"/>
    </row>
    <row r="145" spans="1:24" ht="15" customHeight="1">
      <c r="A145" s="77"/>
      <c r="E145" s="77"/>
      <c r="F145" s="110"/>
      <c r="G145" s="77"/>
      <c r="K145" s="13"/>
      <c r="L145" s="14"/>
      <c r="S145" s="13" t="s">
        <v>0</v>
      </c>
      <c r="X145" s="35" t="s">
        <v>0</v>
      </c>
    </row>
    <row r="146" spans="1:24" ht="15" customHeight="1">
      <c r="A146" s="77"/>
      <c r="B146" s="77"/>
      <c r="C146" s="77"/>
      <c r="D146" s="77"/>
      <c r="E146" s="77"/>
      <c r="F146" s="112"/>
      <c r="G146" s="77"/>
      <c r="H146" s="77"/>
      <c r="K146" s="13"/>
      <c r="S146" s="13" t="s">
        <v>0</v>
      </c>
      <c r="X146" s="35" t="s">
        <v>0</v>
      </c>
    </row>
    <row r="147" ht="15"/>
    <row r="148" ht="15"/>
    <row r="149" ht="15">
      <c r="F149" s="113"/>
    </row>
    <row r="150" spans="2:6" ht="15">
      <c r="B150" s="14"/>
      <c r="C150" s="14"/>
      <c r="D150" s="14"/>
      <c r="E150" s="14"/>
      <c r="F150" s="113"/>
    </row>
    <row r="151" spans="2:6" ht="15">
      <c r="B151" s="14"/>
      <c r="C151" s="14"/>
      <c r="D151" s="14"/>
      <c r="E151" s="14"/>
      <c r="F151" s="113"/>
    </row>
    <row r="152" spans="2:6" ht="15">
      <c r="B152" s="14"/>
      <c r="C152" s="14"/>
      <c r="D152" s="14"/>
      <c r="E152" s="14"/>
      <c r="F152" s="113"/>
    </row>
    <row r="153" spans="1:6" ht="15">
      <c r="A153" s="7" t="s">
        <v>76</v>
      </c>
      <c r="B153" s="14"/>
      <c r="C153" s="14"/>
      <c r="D153" s="14"/>
      <c r="E153" s="14"/>
      <c r="F153" s="113"/>
    </row>
    <row r="154" spans="2:14" ht="15">
      <c r="B154" s="14"/>
      <c r="C154" s="14"/>
      <c r="D154" s="14"/>
      <c r="E154" s="14"/>
      <c r="L154" s="14"/>
      <c r="M154" s="77"/>
      <c r="N154" s="77"/>
    </row>
    <row r="155" spans="2:3" ht="15">
      <c r="B155" s="14"/>
      <c r="C155" s="14"/>
    </row>
    <row r="156" spans="2:15" ht="15">
      <c r="B156" s="14"/>
      <c r="C156" s="14"/>
      <c r="K156" s="14"/>
      <c r="L156" s="77"/>
      <c r="M156" s="77"/>
      <c r="N156" s="77"/>
      <c r="O156" s="29"/>
    </row>
    <row r="157" spans="2:14" ht="15">
      <c r="B157" s="14"/>
      <c r="C157" s="14"/>
      <c r="K157" s="14"/>
      <c r="L157" s="77"/>
      <c r="M157" s="77"/>
      <c r="N157" s="77"/>
    </row>
    <row r="158" spans="2:14" ht="15">
      <c r="B158" s="14"/>
      <c r="C158" s="14"/>
      <c r="K158" s="14"/>
      <c r="L158" s="77"/>
      <c r="M158" s="77"/>
      <c r="N158" s="77"/>
    </row>
    <row r="159" spans="2:14" ht="15">
      <c r="B159" s="14"/>
      <c r="C159" s="14"/>
      <c r="K159" s="14"/>
      <c r="L159" s="77"/>
      <c r="M159" s="77"/>
      <c r="N159" s="77"/>
    </row>
    <row r="160" spans="2:14" ht="15">
      <c r="B160" s="14"/>
      <c r="C160" s="14"/>
      <c r="K160" s="14"/>
      <c r="L160" s="77"/>
      <c r="M160" s="77"/>
      <c r="N160" s="77"/>
    </row>
    <row r="161" spans="1:14" ht="15">
      <c r="A161" s="7" t="s">
        <v>47</v>
      </c>
      <c r="B161" s="7" t="s">
        <v>63</v>
      </c>
      <c r="K161" s="14"/>
      <c r="L161" s="77"/>
      <c r="M161" s="77"/>
      <c r="N161" s="77"/>
    </row>
    <row r="162" spans="1:14" ht="15">
      <c r="A162" s="7" t="s">
        <v>49</v>
      </c>
      <c r="B162" s="7" t="s">
        <v>64</v>
      </c>
      <c r="F162" s="113"/>
      <c r="K162" s="14"/>
      <c r="L162" s="77"/>
      <c r="M162" s="77"/>
      <c r="N162" s="77"/>
    </row>
    <row r="163" spans="1:5" ht="15">
      <c r="A163" s="7" t="s">
        <v>50</v>
      </c>
      <c r="B163" s="14" t="s">
        <v>65</v>
      </c>
      <c r="C163" s="14"/>
      <c r="D163" s="14"/>
      <c r="E163" s="14"/>
    </row>
    <row r="164" spans="1:14" ht="15">
      <c r="A164" s="7" t="s">
        <v>69</v>
      </c>
      <c r="B164" s="14" t="s">
        <v>66</v>
      </c>
      <c r="C164" s="14"/>
      <c r="K164" s="14"/>
      <c r="L164" s="77"/>
      <c r="M164" s="77"/>
      <c r="N164" s="77"/>
    </row>
    <row r="165" spans="1:14" ht="15">
      <c r="A165" s="7" t="s">
        <v>68</v>
      </c>
      <c r="B165" s="14" t="s">
        <v>67</v>
      </c>
      <c r="C165" s="14"/>
      <c r="K165" s="14"/>
      <c r="L165" s="77"/>
      <c r="M165" s="77"/>
      <c r="N165" s="77"/>
    </row>
    <row r="166" spans="1:14" ht="15">
      <c r="A166" s="7" t="s">
        <v>70</v>
      </c>
      <c r="B166" s="14" t="s">
        <v>71</v>
      </c>
      <c r="C166" s="14"/>
      <c r="K166" s="14"/>
      <c r="L166" s="77"/>
      <c r="M166" s="77"/>
      <c r="N166" s="77"/>
    </row>
    <row r="167" spans="1:14" ht="15">
      <c r="A167" s="7" t="s">
        <v>72</v>
      </c>
      <c r="B167" s="14" t="s">
        <v>73</v>
      </c>
      <c r="C167" s="14"/>
      <c r="K167" s="14"/>
      <c r="L167" s="77"/>
      <c r="M167" s="77"/>
      <c r="N167" s="77"/>
    </row>
    <row r="168" spans="1:3" ht="15">
      <c r="A168" s="7" t="s">
        <v>74</v>
      </c>
      <c r="B168" s="14" t="s">
        <v>75</v>
      </c>
      <c r="C168" s="14"/>
    </row>
    <row r="169" spans="2:14" ht="15">
      <c r="B169" s="14"/>
      <c r="C169" s="14"/>
      <c r="K169" s="14"/>
      <c r="L169" s="77"/>
      <c r="M169" s="77"/>
      <c r="N169" s="77"/>
    </row>
    <row r="170" spans="2:14" ht="15">
      <c r="B170" s="14"/>
      <c r="C170" s="14"/>
      <c r="K170" s="14"/>
      <c r="L170" s="77"/>
      <c r="M170" s="77"/>
      <c r="N170" s="77"/>
    </row>
    <row r="171" spans="2:14" ht="15">
      <c r="B171" s="14"/>
      <c r="C171" s="14"/>
      <c r="K171" s="14"/>
      <c r="L171" s="77"/>
      <c r="M171" s="77"/>
      <c r="N171" s="77"/>
    </row>
    <row r="172" spans="2:3" ht="15">
      <c r="B172" s="14"/>
      <c r="C172" s="14"/>
    </row>
    <row r="173" spans="2:3" ht="15">
      <c r="B173" s="14"/>
      <c r="C173" s="14"/>
    </row>
    <row r="174" spans="2:3" ht="15">
      <c r="B174" s="14"/>
      <c r="C174" s="14"/>
    </row>
    <row r="175" spans="2:3" ht="15">
      <c r="B175" s="14"/>
      <c r="C175" s="14"/>
    </row>
    <row r="176" spans="2:3" ht="15">
      <c r="B176" s="14"/>
      <c r="C176" s="14"/>
    </row>
    <row r="177" spans="2:3" ht="15">
      <c r="B177" s="14"/>
      <c r="C177" s="14"/>
    </row>
    <row r="178" spans="2:3" ht="15">
      <c r="B178" s="14"/>
      <c r="C178" s="14"/>
    </row>
    <row r="179" spans="2:3" ht="15">
      <c r="B179" s="14"/>
      <c r="C179" s="14"/>
    </row>
    <row r="180" spans="2:3" ht="15">
      <c r="B180" s="14"/>
      <c r="C180" s="14"/>
    </row>
    <row r="181" spans="2:3" ht="15">
      <c r="B181" s="14"/>
      <c r="C181" s="14"/>
    </row>
    <row r="182" spans="2:3" ht="15">
      <c r="B182" s="14"/>
      <c r="C182" s="14"/>
    </row>
    <row r="183" spans="2:3" ht="15">
      <c r="B183" s="14"/>
      <c r="C183" s="14"/>
    </row>
    <row r="184" spans="2:3" ht="15">
      <c r="B184" s="14"/>
      <c r="C184" s="14"/>
    </row>
    <row r="185" spans="2:3" ht="15">
      <c r="B185" s="14"/>
      <c r="C185" s="14"/>
    </row>
    <row r="186" spans="2:3" ht="15">
      <c r="B186" s="14"/>
      <c r="C186" s="14"/>
    </row>
    <row r="187" spans="2:3" ht="15">
      <c r="B187" s="14"/>
      <c r="C187" s="14"/>
    </row>
    <row r="188" spans="2:3" ht="15">
      <c r="B188" s="14"/>
      <c r="C188" s="14"/>
    </row>
    <row r="189" spans="2:3" ht="15">
      <c r="B189" s="14"/>
      <c r="C189" s="14"/>
    </row>
    <row r="190" spans="2:3" ht="15">
      <c r="B190" s="14"/>
      <c r="C190" s="14"/>
    </row>
    <row r="191" spans="2:3" ht="15">
      <c r="B191" s="14"/>
      <c r="C191" s="14"/>
    </row>
    <row r="192" spans="2:3" ht="15">
      <c r="B192" s="14"/>
      <c r="C192" s="14"/>
    </row>
    <row r="193" spans="2:3" ht="15">
      <c r="B193" s="14"/>
      <c r="C193" s="14"/>
    </row>
    <row r="194" spans="2:3" ht="15">
      <c r="B194" s="14"/>
      <c r="C194" s="14"/>
    </row>
    <row r="195" spans="2:3" ht="15">
      <c r="B195" s="14"/>
      <c r="C195" s="14"/>
    </row>
    <row r="196" spans="2:3" ht="15">
      <c r="B196" s="14"/>
      <c r="C196" s="14"/>
    </row>
    <row r="197" spans="2:3" ht="15">
      <c r="B197" s="14"/>
      <c r="C197" s="14"/>
    </row>
    <row r="198" spans="2:3" ht="15">
      <c r="B198" s="14"/>
      <c r="C198" s="14"/>
    </row>
    <row r="199" spans="2:3" ht="15">
      <c r="B199" s="14"/>
      <c r="C199" s="14"/>
    </row>
    <row r="200" spans="2:3" ht="15">
      <c r="B200" s="14"/>
      <c r="C200" s="14"/>
    </row>
    <row r="201" spans="2:3" ht="15">
      <c r="B201" s="14"/>
      <c r="C201" s="14"/>
    </row>
    <row r="202" spans="2:3" ht="15">
      <c r="B202" s="14"/>
      <c r="C202" s="14"/>
    </row>
    <row r="203" spans="2:3" ht="15">
      <c r="B203" s="14"/>
      <c r="C203" s="14"/>
    </row>
    <row r="204" spans="2:3" ht="15">
      <c r="B204" s="14"/>
      <c r="C204" s="14"/>
    </row>
    <row r="205" spans="2:3" ht="15">
      <c r="B205" s="14"/>
      <c r="C205" s="14"/>
    </row>
    <row r="206" spans="2:3" ht="15">
      <c r="B206" s="188"/>
      <c r="C206" s="14"/>
    </row>
    <row r="207" spans="2:3" ht="15">
      <c r="B207" s="14"/>
      <c r="C207" s="14"/>
    </row>
    <row r="208" spans="1:3" ht="15">
      <c r="A208" s="188" t="s">
        <v>78</v>
      </c>
      <c r="B208" s="14" t="s">
        <v>93</v>
      </c>
      <c r="C208" s="14"/>
    </row>
    <row r="209" spans="1:3" ht="15">
      <c r="A209" s="189" t="s">
        <v>77</v>
      </c>
      <c r="B209" s="14"/>
      <c r="C209" s="14"/>
    </row>
    <row r="210" spans="1:3" ht="15">
      <c r="A210" s="188" t="s">
        <v>79</v>
      </c>
      <c r="B210" s="14" t="s">
        <v>80</v>
      </c>
      <c r="C210" s="14"/>
    </row>
    <row r="211" spans="1:3" ht="15">
      <c r="A211" s="188" t="s">
        <v>81</v>
      </c>
      <c r="B211" s="14" t="s">
        <v>82</v>
      </c>
      <c r="C211" s="14"/>
    </row>
    <row r="212" spans="1:3" ht="15">
      <c r="A212" s="188" t="s">
        <v>83</v>
      </c>
      <c r="B212" s="14" t="s">
        <v>84</v>
      </c>
      <c r="C212" s="14"/>
    </row>
    <row r="213" spans="1:3" ht="15">
      <c r="A213" s="188" t="s">
        <v>85</v>
      </c>
      <c r="B213" s="14" t="s">
        <v>86</v>
      </c>
      <c r="C213" s="14"/>
    </row>
    <row r="214" spans="1:3" ht="15">
      <c r="A214" s="188" t="s">
        <v>87</v>
      </c>
      <c r="B214" s="14" t="s">
        <v>88</v>
      </c>
      <c r="C214" s="14"/>
    </row>
    <row r="215" spans="1:3" ht="15">
      <c r="A215" s="188" t="s">
        <v>94</v>
      </c>
      <c r="B215" s="14" t="s">
        <v>91</v>
      </c>
      <c r="C215" s="14"/>
    </row>
    <row r="216" spans="1:3" ht="15">
      <c r="A216" s="188" t="s">
        <v>95</v>
      </c>
      <c r="B216" s="14" t="s">
        <v>92</v>
      </c>
      <c r="C216" s="14"/>
    </row>
    <row r="217" spans="1:3" ht="15">
      <c r="A217" s="188" t="s">
        <v>96</v>
      </c>
      <c r="B217" s="14" t="s">
        <v>90</v>
      </c>
      <c r="C217" s="14"/>
    </row>
    <row r="218" spans="1:3" ht="15">
      <c r="A218" s="188" t="s">
        <v>97</v>
      </c>
      <c r="B218" s="14" t="s">
        <v>89</v>
      </c>
      <c r="C218" s="14"/>
    </row>
    <row r="219" spans="1:3" ht="15">
      <c r="A219" s="188" t="s">
        <v>98</v>
      </c>
      <c r="B219" s="14" t="s">
        <v>99</v>
      </c>
      <c r="C219" s="14"/>
    </row>
    <row r="220" spans="1:3" ht="15">
      <c r="A220" s="188" t="s">
        <v>100</v>
      </c>
      <c r="B220" s="14" t="s">
        <v>104</v>
      </c>
      <c r="C220" s="14"/>
    </row>
    <row r="221" spans="1:3" ht="15">
      <c r="A221" s="188" t="s">
        <v>101</v>
      </c>
      <c r="B221" s="14" t="s">
        <v>102</v>
      </c>
      <c r="C221" s="14"/>
    </row>
    <row r="222" spans="1:3" ht="15">
      <c r="A222" s="188" t="s">
        <v>103</v>
      </c>
      <c r="B222" s="14" t="s">
        <v>104</v>
      </c>
      <c r="C222" s="14"/>
    </row>
    <row r="223" spans="1:3" ht="15">
      <c r="A223" s="188" t="s">
        <v>105</v>
      </c>
      <c r="B223" s="14" t="s">
        <v>109</v>
      </c>
      <c r="C223" s="14"/>
    </row>
    <row r="224" spans="1:2" ht="15">
      <c r="A224" s="188" t="s">
        <v>106</v>
      </c>
      <c r="B224" s="7" t="s">
        <v>107</v>
      </c>
    </row>
    <row r="225" spans="1:2" ht="15">
      <c r="A225" s="188" t="s">
        <v>108</v>
      </c>
      <c r="B225" s="7" t="s">
        <v>107</v>
      </c>
    </row>
    <row r="226" spans="1:2" ht="15">
      <c r="A226" s="188" t="s">
        <v>110</v>
      </c>
      <c r="B226" s="7" t="s">
        <v>111</v>
      </c>
    </row>
    <row r="227" spans="1:2" ht="15">
      <c r="A227" s="188" t="s">
        <v>112</v>
      </c>
      <c r="B227" s="7" t="s">
        <v>113</v>
      </c>
    </row>
    <row r="228" ht="15">
      <c r="A228" s="188"/>
    </row>
    <row r="229" ht="15">
      <c r="A229" s="188"/>
    </row>
    <row r="230" ht="15">
      <c r="A230" s="188"/>
    </row>
    <row r="231" ht="15">
      <c r="A231" s="188"/>
    </row>
    <row r="232" ht="15">
      <c r="A232" s="188"/>
    </row>
    <row r="233" ht="15">
      <c r="A233" s="188"/>
    </row>
    <row r="234" ht="15">
      <c r="A234" s="188"/>
    </row>
    <row r="235" ht="15">
      <c r="A235" s="188"/>
    </row>
    <row r="236" ht="15">
      <c r="A236" s="188"/>
    </row>
    <row r="237" ht="15">
      <c r="A237" s="188"/>
    </row>
    <row r="238" ht="15">
      <c r="A238" s="188"/>
    </row>
    <row r="239" ht="15">
      <c r="A239" s="188"/>
    </row>
  </sheetData>
  <sheetProtection/>
  <mergeCells count="12">
    <mergeCell ref="E49:F49"/>
    <mergeCell ref="A3:H3"/>
    <mergeCell ref="B4:G4"/>
    <mergeCell ref="C10:D10"/>
    <mergeCell ref="C11:D11"/>
    <mergeCell ref="C12:D12"/>
    <mergeCell ref="C13:D13"/>
    <mergeCell ref="D102:H102"/>
    <mergeCell ref="A99:H99"/>
    <mergeCell ref="A132:H132"/>
    <mergeCell ref="A133:H133"/>
    <mergeCell ref="D100:H100"/>
  </mergeCells>
  <conditionalFormatting sqref="D85 D74:H84 E85:H90 D87:D90 D91:H93">
    <cfRule type="cellIs" priority="1" dxfId="0" operator="equal" stopIfTrue="1">
      <formula>0</formula>
    </cfRule>
  </conditionalFormatting>
  <dataValidations count="3">
    <dataValidation type="list" showInputMessage="1" showErrorMessage="1" sqref="A128">
      <formula1>$A$160:$A$163</formula1>
    </dataValidation>
    <dataValidation type="list" showInputMessage="1" showErrorMessage="1" sqref="A115">
      <formula1>$A$160:$A$167</formula1>
    </dataValidation>
    <dataValidation type="list" showInputMessage="1" showErrorMessage="1" sqref="A116:A127">
      <formula1>$A$160:$A$168</formula1>
    </dataValidation>
  </dataValidations>
  <printOptions horizontalCentered="1"/>
  <pageMargins left="1" right="1" top="0.5" bottom="0.6" header="0.5" footer="0.5"/>
  <pageSetup fitToHeight="2" fitToWidth="1" horizontalDpi="1200" verticalDpi="1200" orientation="portrait" scale="64" r:id="rId4"/>
  <rowBreaks count="1" manualBreakCount="1">
    <brk id="65" max="7" man="1"/>
  </rowBreaks>
  <ignoredErrors>
    <ignoredError sqref="E32 E30" formula="1"/>
    <ignoredError sqref="C50" evalErro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Crop Budget</dc:subject>
  <dc:creator>Eric Eberly</dc:creator>
  <cp:keywords/>
  <dc:description/>
  <cp:lastModifiedBy>Eric Eberly</cp:lastModifiedBy>
  <cp:lastPrinted>2010-01-08T18:42:53Z</cp:lastPrinted>
  <dcterms:created xsi:type="dcterms:W3CDTF">1999-09-14T15:50:48Z</dcterms:created>
  <dcterms:modified xsi:type="dcterms:W3CDTF">2011-01-19T18:59:06Z</dcterms:modified>
  <cp:category/>
  <cp:version/>
  <cp:contentType/>
  <cp:contentStatus/>
</cp:coreProperties>
</file>